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t\OneDrive\Documents\"/>
    </mc:Choice>
  </mc:AlternateContent>
  <xr:revisionPtr revIDLastSave="0" documentId="13_ncr:1_{1E5AAEF2-7FF7-4EB8-A2E6-0ED020B58CD2}" xr6:coauthVersionLast="47" xr6:coauthVersionMax="47" xr10:uidLastSave="{00000000-0000-0000-0000-000000000000}"/>
  <bookViews>
    <workbookView xWindow="-120" yWindow="-120" windowWidth="20730" windowHeight="11040" activeTab="7" xr2:uid="{A9626894-3AF2-470D-A5F3-8AB52BACB0DE}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  <sheet name="week 6" sheetId="6" r:id="rId6"/>
    <sheet name="week 7" sheetId="7" r:id="rId7"/>
    <sheet name="week 8" sheetId="8" r:id="rId8"/>
  </sheets>
  <definedNames>
    <definedName name="_xlnm.Print_Area" localSheetId="1">'week 2'!$A$1:$O$19</definedName>
    <definedName name="_xlnm.Print_Area" localSheetId="5">'week 6'!$A$1:$M$27</definedName>
    <definedName name="_xlnm.Print_Area" localSheetId="6">'week 7'!$A$1:$M$25</definedName>
    <definedName name="_xlnm.Print_Area" localSheetId="7">'week 8'!$A$1:$M$27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7" l="1"/>
  <c r="H17" i="7"/>
  <c r="E17" i="7"/>
  <c r="B17" i="7"/>
  <c r="K15" i="7"/>
  <c r="H15" i="7"/>
  <c r="E15" i="7"/>
  <c r="B15" i="7"/>
  <c r="K13" i="7"/>
  <c r="H13" i="7"/>
  <c r="E13" i="7"/>
  <c r="B13" i="7"/>
  <c r="K11" i="7"/>
  <c r="H11" i="7"/>
  <c r="E11" i="7"/>
  <c r="B11" i="7"/>
  <c r="K9" i="7"/>
  <c r="H9" i="7"/>
  <c r="E9" i="7"/>
  <c r="B9" i="7"/>
  <c r="K7" i="7"/>
  <c r="H7" i="7"/>
  <c r="E7" i="7"/>
  <c r="B7" i="7"/>
  <c r="K5" i="7"/>
  <c r="H5" i="7"/>
  <c r="E5" i="7"/>
  <c r="B5" i="7"/>
  <c r="K3" i="7"/>
  <c r="H3" i="7"/>
  <c r="E3" i="7"/>
  <c r="B3" i="7"/>
  <c r="K17" i="6"/>
  <c r="H17" i="6"/>
  <c r="E17" i="6"/>
  <c r="B17" i="6"/>
  <c r="K15" i="6"/>
  <c r="H15" i="6"/>
  <c r="E15" i="6"/>
  <c r="B15" i="6"/>
  <c r="K13" i="6"/>
  <c r="H13" i="6"/>
  <c r="E13" i="6"/>
  <c r="B13" i="6"/>
  <c r="K11" i="6"/>
  <c r="H11" i="6"/>
  <c r="E11" i="6"/>
  <c r="B11" i="6"/>
  <c r="K9" i="6"/>
  <c r="H9" i="6"/>
  <c r="E9" i="6"/>
  <c r="B9" i="6"/>
  <c r="B7" i="6"/>
  <c r="E7" i="6"/>
  <c r="K7" i="6"/>
  <c r="H7" i="6"/>
  <c r="K5" i="6"/>
  <c r="H5" i="6"/>
  <c r="E5" i="6"/>
  <c r="B5" i="6"/>
  <c r="K3" i="6"/>
  <c r="H3" i="6"/>
  <c r="E3" i="6"/>
  <c r="B3" i="6"/>
  <c r="K17" i="5"/>
  <c r="H17" i="5"/>
  <c r="E17" i="5"/>
  <c r="B17" i="5"/>
  <c r="K15" i="5"/>
  <c r="H15" i="5"/>
  <c r="E15" i="5"/>
  <c r="B15" i="5"/>
  <c r="K13" i="5"/>
  <c r="H13" i="5"/>
  <c r="E13" i="5"/>
  <c r="B13" i="5"/>
  <c r="H11" i="5"/>
  <c r="K11" i="5"/>
  <c r="E11" i="5"/>
  <c r="B11" i="5"/>
  <c r="H9" i="5"/>
  <c r="K9" i="5"/>
  <c r="E9" i="5"/>
  <c r="B9" i="5"/>
  <c r="K7" i="5"/>
  <c r="H7" i="5"/>
  <c r="E7" i="5"/>
  <c r="B7" i="5"/>
  <c r="K5" i="5"/>
  <c r="H5" i="5"/>
  <c r="E5" i="5"/>
  <c r="B5" i="5"/>
  <c r="K3" i="5"/>
  <c r="H3" i="5"/>
  <c r="E3" i="5"/>
  <c r="B3" i="5"/>
  <c r="K17" i="4"/>
  <c r="H17" i="4"/>
  <c r="E17" i="4"/>
  <c r="B17" i="4"/>
  <c r="H15" i="4"/>
  <c r="K15" i="4"/>
  <c r="E15" i="4"/>
  <c r="B15" i="4"/>
  <c r="K13" i="4"/>
  <c r="H13" i="4"/>
  <c r="E13" i="4"/>
  <c r="B13" i="4"/>
  <c r="K11" i="4"/>
  <c r="H11" i="4"/>
  <c r="E11" i="4"/>
  <c r="B11" i="4"/>
  <c r="K9" i="4"/>
  <c r="H9" i="4"/>
  <c r="E9" i="4"/>
  <c r="B9" i="4"/>
  <c r="K7" i="4"/>
  <c r="H7" i="4"/>
  <c r="E7" i="4"/>
  <c r="B7" i="4"/>
  <c r="K5" i="4"/>
  <c r="H5" i="4"/>
  <c r="E5" i="4"/>
  <c r="B5" i="4"/>
  <c r="K3" i="4"/>
  <c r="H3" i="4"/>
  <c r="E3" i="4"/>
  <c r="B3" i="4"/>
  <c r="K17" i="3"/>
  <c r="H17" i="3"/>
  <c r="E17" i="3"/>
  <c r="B17" i="3"/>
  <c r="K15" i="3"/>
  <c r="H15" i="3"/>
  <c r="E15" i="3"/>
  <c r="B15" i="3"/>
  <c r="K13" i="3"/>
  <c r="H13" i="3"/>
  <c r="E13" i="3"/>
  <c r="B13" i="3"/>
  <c r="H11" i="3"/>
  <c r="K11" i="3"/>
  <c r="E11" i="3"/>
  <c r="B11" i="3"/>
  <c r="K9" i="3"/>
  <c r="H9" i="3"/>
  <c r="E9" i="3"/>
  <c r="B9" i="3"/>
  <c r="K7" i="3"/>
  <c r="H7" i="3"/>
  <c r="E7" i="3"/>
  <c r="B7" i="3"/>
  <c r="K5" i="3"/>
  <c r="H5" i="3"/>
  <c r="E5" i="3"/>
  <c r="B5" i="3"/>
  <c r="K3" i="3"/>
  <c r="H3" i="3"/>
  <c r="E3" i="3"/>
  <c r="B3" i="3"/>
  <c r="H9" i="2"/>
  <c r="H15" i="2"/>
  <c r="B15" i="2"/>
  <c r="K13" i="2"/>
  <c r="H13" i="2"/>
  <c r="H11" i="2"/>
  <c r="B11" i="2"/>
  <c r="K9" i="2"/>
  <c r="E9" i="2"/>
  <c r="H7" i="2"/>
  <c r="E5" i="2"/>
  <c r="K5" i="2"/>
  <c r="K17" i="2"/>
  <c r="H17" i="2"/>
  <c r="E17" i="2"/>
  <c r="B17" i="2"/>
  <c r="K15" i="2"/>
  <c r="E15" i="2"/>
  <c r="E13" i="2"/>
  <c r="B13" i="2"/>
  <c r="K11" i="2"/>
  <c r="E11" i="2"/>
  <c r="B9" i="2"/>
  <c r="K7" i="2"/>
  <c r="E7" i="2"/>
  <c r="B7" i="2"/>
  <c r="H5" i="2"/>
  <c r="B5" i="2"/>
  <c r="E3" i="2"/>
  <c r="K3" i="2"/>
  <c r="H3" i="2"/>
  <c r="B3" i="2"/>
  <c r="E15" i="1"/>
  <c r="B15" i="1"/>
  <c r="K3" i="1"/>
  <c r="E3" i="1"/>
  <c r="K17" i="1"/>
  <c r="H17" i="1"/>
  <c r="E17" i="1"/>
  <c r="B17" i="1"/>
  <c r="K15" i="1"/>
  <c r="H15" i="1"/>
  <c r="K13" i="1"/>
  <c r="H13" i="1"/>
  <c r="E13" i="1"/>
  <c r="B13" i="1"/>
  <c r="K11" i="1"/>
  <c r="H11" i="1"/>
  <c r="E11" i="1"/>
  <c r="B11" i="1"/>
  <c r="E9" i="1"/>
  <c r="K9" i="1"/>
  <c r="H9" i="1"/>
  <c r="B9" i="1"/>
  <c r="K7" i="1"/>
  <c r="H7" i="1"/>
  <c r="E7" i="1"/>
  <c r="B7" i="1"/>
  <c r="K5" i="1"/>
  <c r="H5" i="1"/>
  <c r="E5" i="1"/>
  <c r="B5" i="1"/>
  <c r="H3" i="1"/>
  <c r="B3" i="1"/>
</calcChain>
</file>

<file path=xl/sharedStrings.xml><?xml version="1.0" encoding="utf-8"?>
<sst xmlns="http://schemas.openxmlformats.org/spreadsheetml/2006/main" count="456" uniqueCount="138">
  <si>
    <t>Christie Batchelor</t>
  </si>
  <si>
    <t>Norma Cole</t>
  </si>
  <si>
    <t>Group 1</t>
  </si>
  <si>
    <t>Tricia Davis</t>
  </si>
  <si>
    <t>Donna Morris</t>
  </si>
  <si>
    <t>Group 2</t>
  </si>
  <si>
    <t>Julie Day</t>
  </si>
  <si>
    <t>Robin Starr</t>
  </si>
  <si>
    <t>Nita Campbell</t>
  </si>
  <si>
    <t>Group 3</t>
  </si>
  <si>
    <t>Beth Thorsten</t>
  </si>
  <si>
    <t>Karla Higgins</t>
  </si>
  <si>
    <t>Group 4</t>
  </si>
  <si>
    <t>Vicky Desrosiers</t>
  </si>
  <si>
    <t>Cindy Yarborough</t>
  </si>
  <si>
    <t>Group 5</t>
  </si>
  <si>
    <t>Tammi Dittmar</t>
  </si>
  <si>
    <t>Michele Tomlinson</t>
  </si>
  <si>
    <t>Gale Harrison</t>
  </si>
  <si>
    <t>Group 6</t>
  </si>
  <si>
    <t>Jeanne Hart</t>
  </si>
  <si>
    <t>Nancy McDevitt</t>
  </si>
  <si>
    <t>Group 7</t>
  </si>
  <si>
    <t>Janine Reithel</t>
  </si>
  <si>
    <t>Pam McCarty</t>
  </si>
  <si>
    <t>Dana Reed</t>
  </si>
  <si>
    <t>Group 8</t>
  </si>
  <si>
    <t>total pts</t>
  </si>
  <si>
    <r>
      <rPr>
        <b/>
        <sz val="12"/>
        <color theme="1"/>
        <rFont val="Aptos Narrow"/>
        <family val="2"/>
        <scheme val="minor"/>
      </rPr>
      <t>Morning Glories</t>
    </r>
    <r>
      <rPr>
        <b/>
        <sz val="14"/>
        <color theme="1"/>
        <rFont val="Aptos Narrow"/>
        <family val="2"/>
        <scheme val="minor"/>
      </rPr>
      <t xml:space="preserve"> WEEK 1</t>
    </r>
  </si>
  <si>
    <r>
      <rPr>
        <b/>
        <sz val="12"/>
        <color theme="1"/>
        <rFont val="Aptos Narrow"/>
        <family val="2"/>
        <scheme val="minor"/>
      </rPr>
      <t>Morning Glories</t>
    </r>
    <r>
      <rPr>
        <b/>
        <sz val="14"/>
        <color theme="1"/>
        <rFont val="Aptos Narrow"/>
        <family val="2"/>
        <scheme val="minor"/>
      </rPr>
      <t xml:space="preserve"> WEEK 2</t>
    </r>
  </si>
  <si>
    <r>
      <rPr>
        <b/>
        <sz val="12"/>
        <color theme="1"/>
        <rFont val="Aptos Narrow"/>
        <family val="2"/>
        <scheme val="minor"/>
      </rPr>
      <t>Morning Glories</t>
    </r>
    <r>
      <rPr>
        <b/>
        <sz val="14"/>
        <color theme="1"/>
        <rFont val="Aptos Narrow"/>
        <family val="2"/>
        <scheme val="minor"/>
      </rPr>
      <t xml:space="preserve"> WEEK 3</t>
    </r>
  </si>
  <si>
    <r>
      <rPr>
        <b/>
        <sz val="12"/>
        <color theme="1"/>
        <rFont val="Aptos Narrow"/>
        <family val="2"/>
        <scheme val="minor"/>
      </rPr>
      <t>Morning Glories</t>
    </r>
    <r>
      <rPr>
        <b/>
        <sz val="14"/>
        <color theme="1"/>
        <rFont val="Aptos Narrow"/>
        <family val="2"/>
        <scheme val="minor"/>
      </rPr>
      <t xml:space="preserve"> WEEK 4</t>
    </r>
  </si>
  <si>
    <r>
      <rPr>
        <b/>
        <sz val="12"/>
        <color theme="1"/>
        <rFont val="Aptos Narrow"/>
        <family val="2"/>
        <scheme val="minor"/>
      </rPr>
      <t>Morning Glories</t>
    </r>
    <r>
      <rPr>
        <b/>
        <sz val="14"/>
        <color theme="1"/>
        <rFont val="Aptos Narrow"/>
        <family val="2"/>
        <scheme val="minor"/>
      </rPr>
      <t xml:space="preserve"> WEEK 5</t>
    </r>
  </si>
  <si>
    <r>
      <rPr>
        <b/>
        <sz val="12"/>
        <color theme="1"/>
        <rFont val="Aptos Narrow"/>
        <family val="2"/>
        <scheme val="minor"/>
      </rPr>
      <t>Morning Glories</t>
    </r>
    <r>
      <rPr>
        <b/>
        <sz val="14"/>
        <color theme="1"/>
        <rFont val="Aptos Narrow"/>
        <family val="2"/>
        <scheme val="minor"/>
      </rPr>
      <t xml:space="preserve"> WEEK 6</t>
    </r>
  </si>
  <si>
    <r>
      <rPr>
        <b/>
        <sz val="12"/>
        <color theme="1"/>
        <rFont val="Aptos Narrow"/>
        <family val="2"/>
        <scheme val="minor"/>
      </rPr>
      <t>Morning Glories</t>
    </r>
    <r>
      <rPr>
        <b/>
        <sz val="14"/>
        <color theme="1"/>
        <rFont val="Aptos Narrow"/>
        <family val="2"/>
        <scheme val="minor"/>
      </rPr>
      <t xml:space="preserve"> WEEK 7</t>
    </r>
  </si>
  <si>
    <r>
      <rPr>
        <b/>
        <sz val="12"/>
        <color theme="1"/>
        <rFont val="Aptos Narrow"/>
        <family val="2"/>
        <scheme val="minor"/>
      </rPr>
      <t>Morning Glories</t>
    </r>
    <r>
      <rPr>
        <b/>
        <sz val="14"/>
        <color theme="1"/>
        <rFont val="Aptos Narrow"/>
        <family val="2"/>
        <scheme val="minor"/>
      </rPr>
      <t xml:space="preserve"> WEEK 8</t>
    </r>
  </si>
  <si>
    <t>Sub Notes</t>
  </si>
  <si>
    <t>Lisa Yuengling</t>
  </si>
  <si>
    <t>Becky Simmons</t>
  </si>
  <si>
    <t>Janet McElroy</t>
  </si>
  <si>
    <t>Joyce Bengivenni</t>
  </si>
  <si>
    <t>Sue Challenger</t>
  </si>
  <si>
    <t>Sue Challenger 4 Barbara Nagle</t>
  </si>
  <si>
    <t>Maura Baldwin</t>
  </si>
  <si>
    <t>Nancy Oullette</t>
  </si>
  <si>
    <t>Larissa Green</t>
  </si>
  <si>
    <t>Kerry Doherty</t>
  </si>
  <si>
    <t>Kerry Doherty 4 Betsy Jacobs</t>
  </si>
  <si>
    <t>Linda McDonald</t>
  </si>
  <si>
    <t>Lisa Armstrong</t>
  </si>
  <si>
    <t>Lisa Armstrong 4 Susan Williams</t>
  </si>
  <si>
    <t>Tammy Sutton</t>
  </si>
  <si>
    <t>Nancy Oullette 4 Linda Graham</t>
  </si>
  <si>
    <t>Maura Baldwin 4 Kathy Manning</t>
  </si>
  <si>
    <t>Tammy Sutton 4 Kathy Gyscek</t>
  </si>
  <si>
    <t>Terry Murphy</t>
  </si>
  <si>
    <t>Terry Murphy 4 Pam Turney</t>
  </si>
  <si>
    <t>Susan Williams</t>
  </si>
  <si>
    <t>Kathy Manning</t>
  </si>
  <si>
    <t>Betsy Jacobs</t>
  </si>
  <si>
    <t>Pam Turney</t>
  </si>
  <si>
    <t>Cathy Gyscek</t>
  </si>
  <si>
    <t>Judie Day</t>
  </si>
  <si>
    <t>Sharon Robinson</t>
  </si>
  <si>
    <t>Cris Best</t>
  </si>
  <si>
    <t>Cris Best 4 Linda Graham</t>
  </si>
  <si>
    <t xml:space="preserve">Maura 4 Barbara Nagle </t>
  </si>
  <si>
    <t>Mona 4 Cindy Yarborough</t>
  </si>
  <si>
    <t>Mona Kaufman</t>
  </si>
  <si>
    <t>Terry 4 Nancy McDevitt</t>
  </si>
  <si>
    <t>Sherry R 4 Becky Simmons</t>
  </si>
  <si>
    <t>Sherry Rogers</t>
  </si>
  <si>
    <t>Olivia 4 Lisa Yuengling</t>
  </si>
  <si>
    <t>Olivia Lechner</t>
  </si>
  <si>
    <t>Sharon 4 Robin Starr</t>
  </si>
  <si>
    <t>Nncy McDevitt</t>
  </si>
  <si>
    <t>Barbara Nagle</t>
  </si>
  <si>
    <t>Lauren Nangano</t>
  </si>
  <si>
    <t>Lauren 4 Jeanne Hart</t>
  </si>
  <si>
    <t xml:space="preserve">sub used </t>
  </si>
  <si>
    <t>Cheryl Brunovsky</t>
  </si>
  <si>
    <t>Cheryl B 4 Nita Campbell</t>
  </si>
  <si>
    <t>Maura B 4 Tammi Baldwin</t>
  </si>
  <si>
    <t xml:space="preserve">Annette D 4 Linda Graham </t>
  </si>
  <si>
    <t xml:space="preserve">Annette Deck </t>
  </si>
  <si>
    <t>Linda Graham</t>
  </si>
  <si>
    <t>Mona K 4 Tricia Davis</t>
  </si>
  <si>
    <t>Elena A 4 Donna Morris</t>
  </si>
  <si>
    <t xml:space="preserve">Elena Anderson </t>
  </si>
  <si>
    <t>*** subs can NOT move a player up</t>
  </si>
  <si>
    <t>Lynn S 4 Norma Cole</t>
  </si>
  <si>
    <t>Lynn Stuart</t>
  </si>
  <si>
    <t>Sharon conner</t>
  </si>
  <si>
    <t>Sharon C  4 Susan Williams</t>
  </si>
  <si>
    <t>Rose P 4 Lisa Yeungling</t>
  </si>
  <si>
    <t>Rose Powers</t>
  </si>
  <si>
    <t>Elean A 4 Donna Morris</t>
  </si>
  <si>
    <t>Sharon C 4 Susan Williams</t>
  </si>
  <si>
    <t xml:space="preserve">Lynn S 4 Norma Cole </t>
  </si>
  <si>
    <t xml:space="preserve">Sharon R 4 Kathy Manning </t>
  </si>
  <si>
    <t>Sharon R 4 Kathy Manning</t>
  </si>
  <si>
    <t>Lisa Yyungling</t>
  </si>
  <si>
    <t>Lisa A 4 Christie Batchelor</t>
  </si>
  <si>
    <t>Sharon Conner</t>
  </si>
  <si>
    <t>Beth R 4 Barbara Nagle</t>
  </si>
  <si>
    <t>Seanda T 4 Norma Cole</t>
  </si>
  <si>
    <t>Senada Templeton</t>
  </si>
  <si>
    <t>Beth Ricenberg</t>
  </si>
  <si>
    <t xml:space="preserve">Sharon Robinson taking Kathy Manning's place </t>
  </si>
  <si>
    <t xml:space="preserve">Sharon Robinson replaced Kathy Manning </t>
  </si>
  <si>
    <t xml:space="preserve">Rose Powers replaced Norma Cole </t>
  </si>
  <si>
    <t>Lisa A 4 Janine Reithel</t>
  </si>
  <si>
    <t>Sue M 4 Judie Day</t>
  </si>
  <si>
    <t>Sue Morrow</t>
  </si>
  <si>
    <t>Linda K 4 Tricia Davis</t>
  </si>
  <si>
    <t>Senada T 4 Vicky Desrosiers</t>
  </si>
  <si>
    <t>Linada Knapp</t>
  </si>
  <si>
    <t>Lynn S 4 Pam Turney</t>
  </si>
  <si>
    <t>Sharon C 4 Beth Thorsten</t>
  </si>
  <si>
    <t>Susan G 4 Barbara Nagle</t>
  </si>
  <si>
    <t>Susan Gibble</t>
  </si>
  <si>
    <t>Maura B 4 Donna Morris</t>
  </si>
  <si>
    <t>Cheryl B 4 Lisa Yuengling</t>
  </si>
  <si>
    <t>Kerry D 4 Betsy Jacobs</t>
  </si>
  <si>
    <t>Vicky desrosiers</t>
  </si>
  <si>
    <t xml:space="preserve">Donna Morris </t>
  </si>
  <si>
    <t>Annette D 4 Jeanne Hart</t>
  </si>
  <si>
    <t>Annette Deck</t>
  </si>
  <si>
    <t>Tammy S 4 Betsy Jacobs</t>
  </si>
  <si>
    <t>Kathi Coldwell</t>
  </si>
  <si>
    <t>Kathi C 4 Robin Starr</t>
  </si>
  <si>
    <t>Lisa A 4 Susan Williams</t>
  </si>
  <si>
    <t>Sharon C 4 Becky Simmons</t>
  </si>
  <si>
    <t xml:space="preserve">Sharon Conner </t>
  </si>
  <si>
    <t>Joann Mc 4 Sharon Robinson</t>
  </si>
  <si>
    <t>Joann McCarthy</t>
  </si>
  <si>
    <t>Beth Ricenburg</t>
  </si>
  <si>
    <t>Cheryl B 4 Pam Turney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</si>
</sst>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0" fontId="0" fillId="2" borderId="0" xfId="0" applyFill="1"/>
    <xf numFmtId="0" fontId="2" fillId="2" borderId="0" xfId="0" applyFont="1" applyFill="1"/>
    <xf numFmtId="164" fontId="2" fillId="0" borderId="1" xfId="1" applyNumberFormat="1" applyFont="1" applyBorder="1" applyAlignment="1"/>
    <xf numFmtId="164" fontId="2" fillId="0" borderId="0" xfId="1" applyNumberFormat="1" applyFont="1" applyBorder="1" applyAlignment="1"/>
    <xf numFmtId="164" fontId="2" fillId="0" borderId="1" xfId="1" applyNumberFormat="1" applyFont="1" applyFill="1" applyBorder="1" applyAlignment="1"/>
    <xf numFmtId="164" fontId="2" fillId="0" borderId="0" xfId="1" applyNumberFormat="1" applyFont="1" applyFill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2" xfId="0" applyFont="1" applyBorder="1"/>
    <xf numFmtId="0" fontId="3" fillId="0" borderId="2" xfId="0" applyFont="1" applyBorder="1"/>
    <xf numFmtId="0" fontId="7" fillId="0" borderId="0" xfId="0" applyFont="1" applyAlignment="1">
      <alignment horizontal="center"/>
    </xf>
    <xf numFmtId="0" fontId="2" fillId="3" borderId="0" xfId="0" applyFont="1" applyFill="1"/>
    <xf numFmtId="164" fontId="2" fillId="4" borderId="1" xfId="1" applyNumberFormat="1" applyFont="1" applyFill="1" applyBorder="1" applyAlignment="1"/>
    <xf numFmtId="0" fontId="0" fillId="3" borderId="0" xfId="0" applyFill="1"/>
    <xf numFmtId="0" fontId="2" fillId="5" borderId="0" xfId="0" applyFont="1" applyFill="1"/>
    <xf numFmtId="164" fontId="2" fillId="6" borderId="1" xfId="1" applyNumberFormat="1" applyFont="1" applyFill="1" applyBorder="1" applyAlignment="1"/>
    <xf numFmtId="164" fontId="2" fillId="7" borderId="1" xfId="1" applyNumberFormat="1" applyFont="1" applyFill="1" applyBorder="1" applyAlignment="1"/>
    <xf numFmtId="0" fontId="2" fillId="0" borderId="0" xfId="0" applyFont="1" applyFill="1"/>
    <xf numFmtId="0" fontId="0" fillId="0" borderId="0" xfId="0" applyFill="1"/>
    <xf numFmtId="0" fontId="0" fillId="5" borderId="0" xfId="0" applyFill="1"/>
  </cellXfs>
  <cellStyles count="2">
    <cellStyle name="Comma" xfId="1" builtinId="3"/>
    <cellStyle name="Normal" xfId="0" builtinId="0"/>
  </cellStyles>
  <dxfs count="124"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ED593B"/>
      <color rgb="FFF38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97173-5ECE-45DD-B8CA-852EC413998A}">
  <dimension ref="A1:O20"/>
  <sheetViews>
    <sheetView workbookViewId="0"/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5.42578125" customWidth="1"/>
    <col min="11" max="11" width="6.7109375" customWidth="1"/>
    <col min="12" max="12" width="3" customWidth="1"/>
    <col min="14" max="14" width="3.85546875" customWidth="1"/>
    <col min="15" max="15" width="30.140625" customWidth="1"/>
  </cols>
  <sheetData>
    <row r="1" spans="1:15" ht="37.5" x14ac:dyDescent="0.35">
      <c r="A1" s="9" t="s">
        <v>28</v>
      </c>
      <c r="B1" s="1" t="s">
        <v>27</v>
      </c>
      <c r="C1" s="3"/>
      <c r="E1" s="1" t="s">
        <v>27</v>
      </c>
      <c r="F1" s="3"/>
      <c r="H1" s="1" t="s">
        <v>27</v>
      </c>
      <c r="I1" s="3"/>
      <c r="K1" s="1" t="s">
        <v>27</v>
      </c>
      <c r="L1" s="3"/>
      <c r="O1" s="13" t="s">
        <v>36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0</v>
      </c>
      <c r="B3" s="5">
        <f>15+15+15</f>
        <v>45</v>
      </c>
      <c r="C3" s="4"/>
      <c r="D3" s="2" t="s">
        <v>23</v>
      </c>
      <c r="E3" s="5">
        <f>15+5+12+1</f>
        <v>33</v>
      </c>
      <c r="F3" s="4"/>
      <c r="G3" s="2" t="s">
        <v>24</v>
      </c>
      <c r="H3" s="5">
        <f>12+15+12</f>
        <v>39</v>
      </c>
      <c r="I3" s="4"/>
      <c r="J3" s="14" t="s">
        <v>49</v>
      </c>
      <c r="K3" s="5">
        <f>12+5+15</f>
        <v>32</v>
      </c>
      <c r="L3" s="4"/>
      <c r="M3" s="11" t="s">
        <v>2</v>
      </c>
      <c r="O3" t="s">
        <v>50</v>
      </c>
    </row>
    <row r="4" spans="1:15" ht="15.75" thickBot="1" x14ac:dyDescent="0.3">
      <c r="A4" s="2"/>
      <c r="B4" s="8"/>
      <c r="C4" s="2"/>
      <c r="D4" s="2"/>
      <c r="E4" s="8"/>
      <c r="F4" s="2"/>
      <c r="G4" s="2"/>
      <c r="H4" s="8"/>
      <c r="I4" s="2"/>
      <c r="J4" s="2"/>
      <c r="K4" s="8"/>
      <c r="L4" s="2"/>
      <c r="M4" s="10"/>
    </row>
    <row r="5" spans="1:15" ht="15.75" thickBot="1" x14ac:dyDescent="0.3">
      <c r="A5" s="2" t="s">
        <v>3</v>
      </c>
      <c r="B5" s="7">
        <f>15+14+15</f>
        <v>44</v>
      </c>
      <c r="C5" s="4"/>
      <c r="D5" s="2" t="s">
        <v>20</v>
      </c>
      <c r="E5" s="7">
        <f>13+15+15</f>
        <v>43</v>
      </c>
      <c r="F5" s="4"/>
      <c r="G5" s="2" t="s">
        <v>45</v>
      </c>
      <c r="H5" s="7">
        <f>13+14+7</f>
        <v>34</v>
      </c>
      <c r="I5" s="4"/>
      <c r="J5" s="2" t="s">
        <v>7</v>
      </c>
      <c r="K5" s="7">
        <f>15+15+7</f>
        <v>37</v>
      </c>
      <c r="L5" s="4"/>
      <c r="M5" s="11" t="s">
        <v>5</v>
      </c>
    </row>
    <row r="6" spans="1:15" ht="15.75" thickBot="1" x14ac:dyDescent="0.3">
      <c r="A6" s="2"/>
      <c r="B6" s="8"/>
      <c r="C6" s="2"/>
      <c r="D6" s="2"/>
      <c r="E6" s="8"/>
      <c r="F6" s="2"/>
      <c r="H6" s="8"/>
      <c r="I6" s="2"/>
      <c r="J6" s="2"/>
      <c r="K6" s="8"/>
      <c r="L6" s="2"/>
      <c r="M6" s="10"/>
    </row>
    <row r="7" spans="1:15" ht="15.75" thickBot="1" x14ac:dyDescent="0.3">
      <c r="A7" s="2" t="s">
        <v>6</v>
      </c>
      <c r="B7" s="7">
        <f>15+3+15</f>
        <v>33</v>
      </c>
      <c r="C7" s="4"/>
      <c r="D7" s="2" t="s">
        <v>16</v>
      </c>
      <c r="E7" s="7">
        <f>15+15+4</f>
        <v>34</v>
      </c>
      <c r="F7" s="4"/>
      <c r="G7" s="2" t="s">
        <v>21</v>
      </c>
      <c r="H7" s="7">
        <f>5+15+15</f>
        <v>35</v>
      </c>
      <c r="I7" s="4"/>
      <c r="J7" s="2" t="s">
        <v>10</v>
      </c>
      <c r="K7" s="7">
        <f>5+3+4</f>
        <v>12</v>
      </c>
      <c r="L7" s="3"/>
      <c r="M7" s="11" t="s">
        <v>9</v>
      </c>
    </row>
    <row r="8" spans="1:15" ht="15.75" thickBot="1" x14ac:dyDescent="0.3">
      <c r="A8" s="2"/>
      <c r="D8" s="2"/>
      <c r="G8" s="2"/>
      <c r="M8" s="10"/>
    </row>
    <row r="9" spans="1:15" ht="15.75" thickBot="1" x14ac:dyDescent="0.3">
      <c r="A9" s="2" t="s">
        <v>39</v>
      </c>
      <c r="B9" s="7">
        <f>15+12+15</f>
        <v>42</v>
      </c>
      <c r="C9" s="4"/>
      <c r="D9" s="2" t="s">
        <v>37</v>
      </c>
      <c r="E9" s="7">
        <f>7+15+15</f>
        <v>37</v>
      </c>
      <c r="F9" s="4"/>
      <c r="G9" s="2" t="s">
        <v>17</v>
      </c>
      <c r="H9" s="7">
        <f>15+15+8</f>
        <v>38</v>
      </c>
      <c r="I9" s="4"/>
      <c r="J9" s="2" t="s">
        <v>13</v>
      </c>
      <c r="K9" s="7">
        <f>7+12+8</f>
        <v>27</v>
      </c>
      <c r="L9" s="3"/>
      <c r="M9" s="11" t="s">
        <v>12</v>
      </c>
    </row>
    <row r="10" spans="1:15" ht="15.75" thickBot="1" x14ac:dyDescent="0.3">
      <c r="A10" s="2"/>
      <c r="D10" s="2"/>
      <c r="G10" s="2"/>
      <c r="J10" s="2"/>
      <c r="M10" s="10"/>
    </row>
    <row r="11" spans="1:15" ht="15.75" thickBot="1" x14ac:dyDescent="0.3">
      <c r="A11" s="2" t="s">
        <v>40</v>
      </c>
      <c r="B11" s="15">
        <f>15+13+14</f>
        <v>42</v>
      </c>
      <c r="C11" s="4"/>
      <c r="D11" s="14" t="s">
        <v>43</v>
      </c>
      <c r="E11" s="7">
        <f>15+15+15</f>
        <v>45</v>
      </c>
      <c r="F11" s="4"/>
      <c r="G11" s="2" t="s">
        <v>25</v>
      </c>
      <c r="H11" s="7">
        <f>3+15+14</f>
        <v>32</v>
      </c>
      <c r="I11" s="4"/>
      <c r="J11" s="2" t="s">
        <v>4</v>
      </c>
      <c r="K11" s="7">
        <f>3+13+15</f>
        <v>31</v>
      </c>
      <c r="L11" s="3"/>
      <c r="M11" s="11" t="s">
        <v>15</v>
      </c>
      <c r="O11" t="s">
        <v>53</v>
      </c>
    </row>
    <row r="12" spans="1:15" ht="15.75" thickBot="1" x14ac:dyDescent="0.3">
      <c r="A12" s="2"/>
      <c r="D12" s="2"/>
      <c r="G12" s="2"/>
      <c r="J12" s="2"/>
      <c r="M12" s="10"/>
    </row>
    <row r="13" spans="1:15" ht="15.75" thickBot="1" x14ac:dyDescent="0.3">
      <c r="A13" s="14" t="s">
        <v>41</v>
      </c>
      <c r="B13" s="7">
        <f>15+15+15</f>
        <v>45</v>
      </c>
      <c r="C13" s="4"/>
      <c r="D13" s="2" t="s">
        <v>18</v>
      </c>
      <c r="E13" s="15">
        <f>10+14+15</f>
        <v>39</v>
      </c>
      <c r="F13" s="4"/>
      <c r="G13" s="14" t="s">
        <v>46</v>
      </c>
      <c r="H13" s="7">
        <f>15+14+11</f>
        <v>40</v>
      </c>
      <c r="I13" s="4"/>
      <c r="J13" s="2" t="s">
        <v>8</v>
      </c>
      <c r="K13" s="7">
        <f>10+15+11</f>
        <v>36</v>
      </c>
      <c r="L13" s="3"/>
      <c r="M13" s="11" t="s">
        <v>19</v>
      </c>
      <c r="O13" t="s">
        <v>42</v>
      </c>
    </row>
    <row r="14" spans="1:15" ht="15.75" thickBot="1" x14ac:dyDescent="0.3">
      <c r="A14" s="2"/>
      <c r="D14" s="2"/>
      <c r="G14" s="2"/>
      <c r="J14" s="2"/>
      <c r="M14" s="10"/>
      <c r="O14" t="s">
        <v>47</v>
      </c>
    </row>
    <row r="15" spans="1:15" ht="15.75" thickBot="1" x14ac:dyDescent="0.3">
      <c r="A15" s="2" t="s">
        <v>1</v>
      </c>
      <c r="B15" s="7">
        <f>15+15+13+1</f>
        <v>44</v>
      </c>
      <c r="C15" s="4"/>
      <c r="D15" s="2" t="s">
        <v>14</v>
      </c>
      <c r="E15" s="7">
        <f>13+15+15</f>
        <v>43</v>
      </c>
      <c r="F15" s="4"/>
      <c r="G15" s="2" t="s">
        <v>38</v>
      </c>
      <c r="H15" s="7">
        <f>13+5+13</f>
        <v>31</v>
      </c>
      <c r="I15" s="4"/>
      <c r="J15" s="2" t="s">
        <v>11</v>
      </c>
      <c r="K15" s="7">
        <f>15+5+15</f>
        <v>35</v>
      </c>
      <c r="L15" s="3"/>
      <c r="M15" s="11" t="s">
        <v>22</v>
      </c>
    </row>
    <row r="16" spans="1:15" ht="15.75" thickBot="1" x14ac:dyDescent="0.3">
      <c r="A16" s="2"/>
      <c r="G16" s="2"/>
      <c r="M16" s="10"/>
    </row>
    <row r="17" spans="1:15" ht="15.75" thickBot="1" x14ac:dyDescent="0.3">
      <c r="A17" s="14" t="s">
        <v>55</v>
      </c>
      <c r="B17" s="7">
        <f>11+15+15</f>
        <v>41</v>
      </c>
      <c r="C17" s="4"/>
      <c r="D17" s="14" t="s">
        <v>44</v>
      </c>
      <c r="E17" s="7">
        <f>15+15+4</f>
        <v>34</v>
      </c>
      <c r="F17" s="4"/>
      <c r="G17" s="2" t="s">
        <v>48</v>
      </c>
      <c r="H17" s="15">
        <f>11+8+4</f>
        <v>23</v>
      </c>
      <c r="I17" s="4"/>
      <c r="J17" s="14" t="s">
        <v>51</v>
      </c>
      <c r="K17" s="7">
        <f>15+8+15</f>
        <v>38</v>
      </c>
      <c r="L17" s="3"/>
      <c r="M17" s="11" t="s">
        <v>26</v>
      </c>
      <c r="O17" t="s">
        <v>56</v>
      </c>
    </row>
    <row r="18" spans="1:15" x14ac:dyDescent="0.25">
      <c r="O18" t="s">
        <v>52</v>
      </c>
    </row>
    <row r="19" spans="1:15" x14ac:dyDescent="0.25">
      <c r="O19" t="s">
        <v>54</v>
      </c>
    </row>
    <row r="20" spans="1:15" x14ac:dyDescent="0.25">
      <c r="A20" s="16" t="s">
        <v>79</v>
      </c>
    </row>
  </sheetData>
  <conditionalFormatting sqref="B3 E3 H3 K3">
    <cfRule type="top10" dxfId="123" priority="30" percent="1" bottom="1" rank="1"/>
  </conditionalFormatting>
  <conditionalFormatting sqref="B5 E5 H5 K5">
    <cfRule type="top10" dxfId="122" priority="28" percent="1" bottom="1" rank="1"/>
    <cfRule type="top10" dxfId="121" priority="29" percent="1" rank="1"/>
  </conditionalFormatting>
  <conditionalFormatting sqref="B7 E7 H7 K7">
    <cfRule type="top10" dxfId="120" priority="26" percent="1" bottom="1" rank="1"/>
    <cfRule type="top10" dxfId="119" priority="27" percent="1" rank="1"/>
  </conditionalFormatting>
  <conditionalFormatting sqref="B9 E9 H9 K9">
    <cfRule type="top10" dxfId="118" priority="24" percent="1" bottom="1" rank="1"/>
    <cfRule type="top10" dxfId="117" priority="25" percent="1" rank="1"/>
  </conditionalFormatting>
  <conditionalFormatting sqref="B11 E11 H11 K11">
    <cfRule type="top10" dxfId="116" priority="22" percent="1" bottom="1" rank="1"/>
    <cfRule type="top10" dxfId="115" priority="23" percent="1" rank="1"/>
  </conditionalFormatting>
  <conditionalFormatting sqref="B13 E13 H13 K13">
    <cfRule type="top10" dxfId="114" priority="20" percent="1" bottom="1" rank="1"/>
    <cfRule type="top10" dxfId="113" priority="21" percent="1" rank="1"/>
  </conditionalFormatting>
  <conditionalFormatting sqref="B15 E15 H15 K15">
    <cfRule type="top10" dxfId="112" priority="18" percent="1" bottom="1" rank="1"/>
    <cfRule type="top10" dxfId="111" priority="19" percent="1" rank="1"/>
  </conditionalFormatting>
  <conditionalFormatting sqref="B17 E17 H17 K17">
    <cfRule type="top10" dxfId="110" priority="15" percent="1" rank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AC77-FA88-4E9C-B443-BC5B18C211F8}">
  <sheetPr>
    <pageSetUpPr fitToPage="1"/>
  </sheetPr>
  <dimension ref="A1:O20"/>
  <sheetViews>
    <sheetView workbookViewId="0">
      <selection activeCell="H3" sqref="H3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6.85546875" customWidth="1"/>
    <col min="11" max="11" width="6.7109375" customWidth="1"/>
    <col min="12" max="12" width="3" customWidth="1"/>
    <col min="14" max="14" width="3.85546875" customWidth="1"/>
    <col min="15" max="15" width="30.140625" customWidth="1"/>
  </cols>
  <sheetData>
    <row r="1" spans="1:15" ht="37.5" x14ac:dyDescent="0.35">
      <c r="A1" s="9" t="s">
        <v>29</v>
      </c>
      <c r="B1" s="1" t="s">
        <v>27</v>
      </c>
      <c r="C1" s="3"/>
      <c r="E1" s="1" t="s">
        <v>27</v>
      </c>
      <c r="F1" s="3"/>
      <c r="H1" s="1" t="s">
        <v>27</v>
      </c>
      <c r="I1" s="3"/>
      <c r="K1" s="1" t="s">
        <v>27</v>
      </c>
      <c r="L1" s="3"/>
      <c r="O1" s="13" t="s">
        <v>36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0</v>
      </c>
      <c r="B3" s="5">
        <f>15+14+14</f>
        <v>43</v>
      </c>
      <c r="C3" s="4"/>
      <c r="D3" s="2" t="s">
        <v>23</v>
      </c>
      <c r="E3" s="5">
        <f>5+14+15+1</f>
        <v>35</v>
      </c>
      <c r="F3" s="4"/>
      <c r="G3" s="2" t="s">
        <v>24</v>
      </c>
      <c r="H3" s="5">
        <f>5+15+14</f>
        <v>34</v>
      </c>
      <c r="I3" s="4"/>
      <c r="J3" s="2" t="s">
        <v>3</v>
      </c>
      <c r="K3" s="5">
        <f>15+15+15</f>
        <v>45</v>
      </c>
      <c r="L3" s="4"/>
      <c r="M3" s="11" t="s">
        <v>2</v>
      </c>
    </row>
    <row r="4" spans="1:15" ht="15.75" thickBot="1" x14ac:dyDescent="0.3">
      <c r="A4" s="2"/>
      <c r="B4" s="8"/>
      <c r="C4" s="2"/>
      <c r="D4" s="2"/>
      <c r="E4" s="8"/>
      <c r="F4" s="2"/>
      <c r="G4" s="2"/>
      <c r="H4" s="8"/>
      <c r="I4" s="2"/>
      <c r="J4" s="2"/>
      <c r="K4" s="8"/>
      <c r="L4" s="2"/>
      <c r="M4" s="10"/>
      <c r="O4" t="s">
        <v>78</v>
      </c>
    </row>
    <row r="5" spans="1:15" ht="15.75" thickBot="1" x14ac:dyDescent="0.3">
      <c r="A5" s="2" t="s">
        <v>57</v>
      </c>
      <c r="B5" s="15">
        <f>11+15+3</f>
        <v>29</v>
      </c>
      <c r="C5" s="4"/>
      <c r="D5" s="14" t="s">
        <v>77</v>
      </c>
      <c r="E5" s="7">
        <f>11+10+15</f>
        <v>36</v>
      </c>
      <c r="F5" s="4"/>
      <c r="G5" s="14" t="s">
        <v>55</v>
      </c>
      <c r="H5" s="7">
        <f>15+15+15</f>
        <v>45</v>
      </c>
      <c r="I5" s="4"/>
      <c r="J5" s="14" t="s">
        <v>63</v>
      </c>
      <c r="K5" s="7">
        <f>15+10+3</f>
        <v>28</v>
      </c>
      <c r="L5" s="4"/>
      <c r="M5" s="11" t="s">
        <v>5</v>
      </c>
      <c r="O5" t="s">
        <v>74</v>
      </c>
    </row>
    <row r="6" spans="1:15" ht="15.75" thickBot="1" x14ac:dyDescent="0.3">
      <c r="A6" s="2"/>
      <c r="B6" s="8"/>
      <c r="C6" s="2"/>
      <c r="D6" s="2"/>
      <c r="E6" s="8"/>
      <c r="F6" s="2"/>
      <c r="H6" s="8"/>
      <c r="I6" s="2"/>
      <c r="J6" s="2"/>
      <c r="K6" s="8"/>
      <c r="L6" s="2"/>
      <c r="M6" s="10"/>
      <c r="O6" t="s">
        <v>69</v>
      </c>
    </row>
    <row r="7" spans="1:15" ht="15.75" thickBot="1" x14ac:dyDescent="0.3">
      <c r="A7" s="2" t="s">
        <v>62</v>
      </c>
      <c r="B7" s="7">
        <f>15+7+7</f>
        <v>29</v>
      </c>
      <c r="C7" s="4"/>
      <c r="D7" s="2" t="s">
        <v>16</v>
      </c>
      <c r="E7" s="7">
        <f>8+15+7</f>
        <v>30</v>
      </c>
      <c r="F7" s="4"/>
      <c r="G7" s="2" t="s">
        <v>45</v>
      </c>
      <c r="H7" s="7">
        <f>15+15+15</f>
        <v>45</v>
      </c>
      <c r="I7" s="4"/>
      <c r="J7" s="2" t="s">
        <v>39</v>
      </c>
      <c r="K7" s="7">
        <f>8+7+15</f>
        <v>30</v>
      </c>
      <c r="L7" s="3"/>
      <c r="M7" s="11" t="s">
        <v>9</v>
      </c>
    </row>
    <row r="8" spans="1:15" ht="15.75" thickBot="1" x14ac:dyDescent="0.3">
      <c r="D8" s="2"/>
      <c r="G8" s="2"/>
      <c r="M8" s="10"/>
    </row>
    <row r="9" spans="1:15" ht="15.75" thickBot="1" x14ac:dyDescent="0.3">
      <c r="A9" s="2" t="s">
        <v>10</v>
      </c>
      <c r="B9" s="7">
        <f>10+10+1</f>
        <v>21</v>
      </c>
      <c r="C9" s="4"/>
      <c r="D9" s="14" t="s">
        <v>73</v>
      </c>
      <c r="E9" s="7">
        <f>10+15+15</f>
        <v>40</v>
      </c>
      <c r="F9" s="4"/>
      <c r="G9" s="2" t="s">
        <v>17</v>
      </c>
      <c r="H9" s="15">
        <f>15+10+15</f>
        <v>40</v>
      </c>
      <c r="I9" s="4"/>
      <c r="J9" s="2" t="s">
        <v>40</v>
      </c>
      <c r="K9" s="7">
        <f>15+15+1</f>
        <v>31</v>
      </c>
      <c r="L9" s="3"/>
      <c r="M9" s="11" t="s">
        <v>12</v>
      </c>
      <c r="O9" t="s">
        <v>72</v>
      </c>
    </row>
    <row r="10" spans="1:15" ht="15.75" thickBot="1" x14ac:dyDescent="0.3">
      <c r="D10" s="2"/>
      <c r="G10" s="2"/>
      <c r="J10" s="2"/>
      <c r="M10" s="10"/>
    </row>
    <row r="11" spans="1:15" ht="15.75" thickBot="1" x14ac:dyDescent="0.3">
      <c r="A11" s="2" t="s">
        <v>13</v>
      </c>
      <c r="B11" s="7">
        <f>15+6+15</f>
        <v>36</v>
      </c>
      <c r="C11" s="4"/>
      <c r="D11" s="2" t="s">
        <v>58</v>
      </c>
      <c r="E11" s="7">
        <f>6+6+8</f>
        <v>20</v>
      </c>
      <c r="F11" s="4"/>
      <c r="G11" s="2" t="s">
        <v>25</v>
      </c>
      <c r="H11" s="7">
        <f>15+15+8</f>
        <v>38</v>
      </c>
      <c r="I11" s="4"/>
      <c r="J11" s="2" t="s">
        <v>18</v>
      </c>
      <c r="K11" s="7">
        <f>6+15+15</f>
        <v>36</v>
      </c>
      <c r="L11" s="3"/>
      <c r="M11" s="11" t="s">
        <v>15</v>
      </c>
    </row>
    <row r="12" spans="1:15" ht="15.75" thickBot="1" x14ac:dyDescent="0.3">
      <c r="A12" s="2"/>
      <c r="G12" s="2"/>
      <c r="J12" s="2"/>
      <c r="M12" s="10"/>
    </row>
    <row r="13" spans="1:15" ht="15.75" thickBot="1" x14ac:dyDescent="0.3">
      <c r="A13" s="14" t="s">
        <v>43</v>
      </c>
      <c r="B13" s="7">
        <f>14+15+15</f>
        <v>44</v>
      </c>
      <c r="C13" s="4"/>
      <c r="D13" s="2" t="s">
        <v>4</v>
      </c>
      <c r="E13" s="7">
        <f>14+6+6</f>
        <v>26</v>
      </c>
      <c r="F13" s="4"/>
      <c r="G13" s="2" t="s">
        <v>59</v>
      </c>
      <c r="H13" s="15">
        <f>15+6+15</f>
        <v>36</v>
      </c>
      <c r="I13" s="4"/>
      <c r="J13" s="2" t="s">
        <v>1</v>
      </c>
      <c r="K13" s="7">
        <f>15+15+6</f>
        <v>36</v>
      </c>
      <c r="L13" s="3"/>
      <c r="M13" s="11" t="s">
        <v>19</v>
      </c>
      <c r="O13" t="s">
        <v>66</v>
      </c>
    </row>
    <row r="14" spans="1:15" ht="15.75" thickBot="1" x14ac:dyDescent="0.3">
      <c r="D14" s="2"/>
      <c r="G14" s="2"/>
      <c r="J14" s="2"/>
      <c r="M14" s="10"/>
    </row>
    <row r="15" spans="1:15" ht="15.75" thickBot="1" x14ac:dyDescent="0.3">
      <c r="A15" s="2" t="s">
        <v>8</v>
      </c>
      <c r="B15" s="7">
        <f>15+14+5</f>
        <v>34</v>
      </c>
      <c r="C15" s="4"/>
      <c r="D15" s="14" t="s">
        <v>68</v>
      </c>
      <c r="E15" s="7">
        <f>5+14+15</f>
        <v>34</v>
      </c>
      <c r="F15" s="4"/>
      <c r="G15" s="2" t="s">
        <v>48</v>
      </c>
      <c r="H15" s="7">
        <f>5+15+5</f>
        <v>25</v>
      </c>
      <c r="I15" s="4"/>
      <c r="J15" s="2" t="s">
        <v>11</v>
      </c>
      <c r="K15" s="7">
        <f>15+15+15</f>
        <v>45</v>
      </c>
      <c r="L15" s="3"/>
      <c r="M15" s="11" t="s">
        <v>22</v>
      </c>
      <c r="O15" t="s">
        <v>67</v>
      </c>
    </row>
    <row r="16" spans="1:15" ht="15.75" thickBot="1" x14ac:dyDescent="0.3">
      <c r="A16" s="2"/>
      <c r="G16" s="2"/>
      <c r="M16" s="10"/>
    </row>
    <row r="17" spans="1:15" ht="15.75" thickBot="1" x14ac:dyDescent="0.3">
      <c r="A17" s="2" t="s">
        <v>60</v>
      </c>
      <c r="B17" s="15">
        <f>10+15+15</f>
        <v>40</v>
      </c>
      <c r="C17" s="4"/>
      <c r="D17" s="14" t="s">
        <v>64</v>
      </c>
      <c r="E17" s="7">
        <f>15+15+11</f>
        <v>41</v>
      </c>
      <c r="F17" s="4"/>
      <c r="G17" s="14" t="s">
        <v>71</v>
      </c>
      <c r="H17" s="7">
        <f>15+10+15</f>
        <v>40</v>
      </c>
      <c r="I17" s="4"/>
      <c r="J17" s="2" t="s">
        <v>61</v>
      </c>
      <c r="K17" s="7">
        <f>10+10+11</f>
        <v>31</v>
      </c>
      <c r="L17" s="3"/>
      <c r="M17" s="11" t="s">
        <v>26</v>
      </c>
      <c r="O17" t="s">
        <v>65</v>
      </c>
    </row>
    <row r="18" spans="1:15" x14ac:dyDescent="0.25">
      <c r="O18" t="s">
        <v>70</v>
      </c>
    </row>
    <row r="20" spans="1:15" x14ac:dyDescent="0.25">
      <c r="A20" s="16" t="s">
        <v>79</v>
      </c>
    </row>
  </sheetData>
  <conditionalFormatting sqref="B3 E3 H3 K3">
    <cfRule type="top10" dxfId="109" priority="14" percent="1" bottom="1" rank="1"/>
  </conditionalFormatting>
  <conditionalFormatting sqref="B5 E5 H5 K5">
    <cfRule type="top10" dxfId="108" priority="12" percent="1" bottom="1" rank="1"/>
    <cfRule type="top10" dxfId="107" priority="13" percent="1" rank="1"/>
  </conditionalFormatting>
  <conditionalFormatting sqref="B7 E7 H7 K7">
    <cfRule type="top10" dxfId="106" priority="10" percent="1" bottom="1" rank="1"/>
    <cfRule type="top10" dxfId="105" priority="11" percent="1" rank="1"/>
  </conditionalFormatting>
  <conditionalFormatting sqref="B9 E9 H9 K9">
    <cfRule type="top10" dxfId="104" priority="8" percent="1" bottom="1" rank="1"/>
    <cfRule type="top10" dxfId="103" priority="9" percent="1" rank="1"/>
  </conditionalFormatting>
  <conditionalFormatting sqref="B11 E11 H11 K11">
    <cfRule type="top10" dxfId="102" priority="6" percent="1" bottom="1" rank="1"/>
    <cfRule type="top10" dxfId="101" priority="7" percent="1" rank="1"/>
  </conditionalFormatting>
  <conditionalFormatting sqref="B13 E13 H13 K13">
    <cfRule type="top10" dxfId="100" priority="4" percent="1" bottom="1" rank="1"/>
    <cfRule type="top10" dxfId="99" priority="5" percent="1" rank="1"/>
  </conditionalFormatting>
  <conditionalFormatting sqref="B15 E15 H15 K15">
    <cfRule type="top10" dxfId="98" priority="2" percent="1" bottom="1" rank="1"/>
    <cfRule type="top10" dxfId="97" priority="3" percent="1" rank="1"/>
  </conditionalFormatting>
  <conditionalFormatting sqref="B17 E17 H17 K17">
    <cfRule type="top10" dxfId="96" priority="1" percent="1" rank="1"/>
  </conditionalFormatting>
  <pageMargins left="0.7" right="0.7" top="0.75" bottom="0.75" header="0.3" footer="0.3"/>
  <pageSetup scale="7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3B92-A134-4025-A5F9-8094D628EDC1}">
  <dimension ref="A1:O23"/>
  <sheetViews>
    <sheetView workbookViewId="0">
      <selection activeCell="A2" sqref="A2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5.42578125" customWidth="1"/>
    <col min="11" max="11" width="6.7109375" customWidth="1"/>
    <col min="12" max="12" width="3" customWidth="1"/>
    <col min="14" max="14" width="3.85546875" customWidth="1"/>
    <col min="15" max="15" width="27.42578125" customWidth="1"/>
  </cols>
  <sheetData>
    <row r="1" spans="1:15" ht="37.5" x14ac:dyDescent="0.35">
      <c r="A1" s="9" t="s">
        <v>30</v>
      </c>
      <c r="B1" s="1" t="s">
        <v>27</v>
      </c>
      <c r="C1" s="3"/>
      <c r="E1" s="1" t="s">
        <v>27</v>
      </c>
      <c r="F1" s="3"/>
      <c r="H1" s="1" t="s">
        <v>27</v>
      </c>
      <c r="I1" s="3"/>
      <c r="K1" s="1" t="s">
        <v>27</v>
      </c>
      <c r="L1" s="3"/>
      <c r="O1" s="13" t="s">
        <v>36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0</v>
      </c>
      <c r="B3" s="5">
        <f>15+12+15</f>
        <v>42</v>
      </c>
      <c r="C3" s="4"/>
      <c r="D3" s="2" t="s">
        <v>23</v>
      </c>
      <c r="E3" s="5">
        <f>15+15+8</f>
        <v>38</v>
      </c>
      <c r="F3" s="4"/>
      <c r="G3" s="2" t="s">
        <v>57</v>
      </c>
      <c r="H3" s="5">
        <f>5+15+15</f>
        <v>35</v>
      </c>
      <c r="I3" s="4"/>
      <c r="J3" s="2" t="s">
        <v>3</v>
      </c>
      <c r="K3" s="5">
        <f>5+12+8</f>
        <v>25</v>
      </c>
      <c r="L3" s="4"/>
      <c r="M3" s="12" t="s">
        <v>2</v>
      </c>
    </row>
    <row r="4" spans="1:15" ht="15.75" thickBot="1" x14ac:dyDescent="0.3">
      <c r="B4" s="8"/>
      <c r="C4" s="2"/>
      <c r="D4" s="2"/>
      <c r="E4" s="8"/>
      <c r="F4" s="2"/>
      <c r="G4" s="2"/>
      <c r="H4" s="8"/>
      <c r="I4" s="2"/>
      <c r="J4" s="2"/>
      <c r="K4" s="6"/>
      <c r="L4" s="4"/>
      <c r="M4" s="10"/>
    </row>
    <row r="5" spans="1:15" ht="15.75" thickBot="1" x14ac:dyDescent="0.3">
      <c r="A5" s="2" t="s">
        <v>24</v>
      </c>
      <c r="B5" s="7">
        <f>5+15+15</f>
        <v>35</v>
      </c>
      <c r="C5" s="4"/>
      <c r="D5" s="2" t="s">
        <v>20</v>
      </c>
      <c r="E5" s="7">
        <f>15+11+15</f>
        <v>41</v>
      </c>
      <c r="F5" s="4"/>
      <c r="G5" s="2" t="s">
        <v>75</v>
      </c>
      <c r="H5" s="7">
        <f>5+11+12</f>
        <v>28</v>
      </c>
      <c r="I5" s="4"/>
      <c r="J5" s="2" t="s">
        <v>45</v>
      </c>
      <c r="K5" s="7">
        <f>15+15+12</f>
        <v>42</v>
      </c>
      <c r="L5" s="4"/>
      <c r="M5" s="12" t="s">
        <v>5</v>
      </c>
    </row>
    <row r="6" spans="1:15" ht="15.75" thickBot="1" x14ac:dyDescent="0.3">
      <c r="B6" s="8"/>
      <c r="C6" s="2"/>
      <c r="D6" s="2"/>
      <c r="E6" s="8"/>
      <c r="F6" s="2"/>
      <c r="H6" s="8"/>
      <c r="I6" s="2"/>
      <c r="J6" s="2"/>
      <c r="K6" s="8"/>
      <c r="L6" s="4"/>
      <c r="M6" s="10"/>
    </row>
    <row r="7" spans="1:15" ht="15.75" thickBot="1" x14ac:dyDescent="0.3">
      <c r="A7" s="2" t="s">
        <v>17</v>
      </c>
      <c r="B7" s="7">
        <f>15+15+13</f>
        <v>43</v>
      </c>
      <c r="C7" s="4"/>
      <c r="D7" s="14" t="s">
        <v>43</v>
      </c>
      <c r="E7" s="7">
        <f>15+13+15</f>
        <v>43</v>
      </c>
      <c r="F7" s="4"/>
      <c r="G7" s="2" t="s">
        <v>7</v>
      </c>
      <c r="H7" s="7">
        <f>4+13+13</f>
        <v>30</v>
      </c>
      <c r="I7" s="4"/>
      <c r="J7" s="2" t="s">
        <v>39</v>
      </c>
      <c r="K7" s="7">
        <f>4+15+15</f>
        <v>34</v>
      </c>
      <c r="L7" s="3"/>
      <c r="M7" s="12" t="s">
        <v>9</v>
      </c>
      <c r="O7" t="s">
        <v>82</v>
      </c>
    </row>
    <row r="8" spans="1:15" ht="15.75" thickBot="1" x14ac:dyDescent="0.3">
      <c r="D8" s="2"/>
      <c r="G8" s="2"/>
      <c r="L8" s="3"/>
      <c r="M8" s="10"/>
    </row>
    <row r="9" spans="1:15" ht="15.75" thickBot="1" x14ac:dyDescent="0.3">
      <c r="A9" s="2" t="s">
        <v>25</v>
      </c>
      <c r="B9" s="7">
        <f>3+15+10</f>
        <v>28</v>
      </c>
      <c r="C9" s="4"/>
      <c r="D9" s="2" t="s">
        <v>37</v>
      </c>
      <c r="E9" s="7">
        <f>15+11+10</f>
        <v>36</v>
      </c>
      <c r="F9" s="4"/>
      <c r="G9" s="2" t="s">
        <v>62</v>
      </c>
      <c r="H9" s="7">
        <f>15+15+15</f>
        <v>45</v>
      </c>
      <c r="I9" s="4"/>
      <c r="J9" s="2" t="s">
        <v>40</v>
      </c>
      <c r="K9" s="7">
        <f>3+11+15</f>
        <v>29</v>
      </c>
      <c r="L9" s="3"/>
      <c r="M9" s="12" t="s">
        <v>12</v>
      </c>
    </row>
    <row r="10" spans="1:15" ht="15.75" thickBot="1" x14ac:dyDescent="0.3">
      <c r="D10" s="2"/>
      <c r="J10" s="2"/>
      <c r="L10" s="3"/>
      <c r="M10" s="10"/>
    </row>
    <row r="11" spans="1:15" ht="15.75" thickBot="1" x14ac:dyDescent="0.3">
      <c r="A11" s="2" t="s">
        <v>13</v>
      </c>
      <c r="B11" s="7">
        <f>12+14+15</f>
        <v>41</v>
      </c>
      <c r="C11" s="4"/>
      <c r="D11" s="2" t="s">
        <v>59</v>
      </c>
      <c r="E11" s="7">
        <f>15+15+15</f>
        <v>45</v>
      </c>
      <c r="F11" s="4"/>
      <c r="G11" s="2" t="s">
        <v>10</v>
      </c>
      <c r="H11" s="7">
        <f>15+14+10</f>
        <v>39</v>
      </c>
      <c r="I11" s="4"/>
      <c r="J11" s="2" t="s">
        <v>18</v>
      </c>
      <c r="K11" s="7">
        <f>12+15+10</f>
        <v>37</v>
      </c>
      <c r="L11" s="3"/>
      <c r="M11" s="12" t="s">
        <v>15</v>
      </c>
    </row>
    <row r="12" spans="1:15" ht="15.75" thickBot="1" x14ac:dyDescent="0.3">
      <c r="A12" s="2"/>
      <c r="J12" s="2"/>
      <c r="L12" s="3"/>
      <c r="M12" s="10"/>
    </row>
    <row r="13" spans="1:15" ht="15.75" thickBot="1" x14ac:dyDescent="0.3">
      <c r="A13" s="2" t="s">
        <v>76</v>
      </c>
      <c r="B13" s="7">
        <f>14+15+15</f>
        <v>44</v>
      </c>
      <c r="C13" s="4"/>
      <c r="D13" s="2" t="s">
        <v>11</v>
      </c>
      <c r="E13" s="7">
        <f>15+15+1</f>
        <v>31</v>
      </c>
      <c r="F13" s="4"/>
      <c r="G13" s="2" t="s">
        <v>58</v>
      </c>
      <c r="H13" s="7">
        <f>14+0+1</f>
        <v>15</v>
      </c>
      <c r="I13" s="4"/>
      <c r="J13" s="2" t="s">
        <v>1</v>
      </c>
      <c r="K13" s="7">
        <f>15+0+15</f>
        <v>30</v>
      </c>
      <c r="L13" s="3"/>
      <c r="M13" s="12" t="s">
        <v>19</v>
      </c>
    </row>
    <row r="14" spans="1:15" ht="15.75" thickBot="1" x14ac:dyDescent="0.3">
      <c r="D14" s="2"/>
      <c r="G14" s="2"/>
      <c r="L14" s="3"/>
      <c r="M14" s="10"/>
    </row>
    <row r="15" spans="1:15" ht="15.75" thickBot="1" x14ac:dyDescent="0.3">
      <c r="A15" s="14" t="s">
        <v>80</v>
      </c>
      <c r="B15" s="7">
        <f>15+11+15</f>
        <v>41</v>
      </c>
      <c r="C15" s="4"/>
      <c r="D15" s="2" t="s">
        <v>14</v>
      </c>
      <c r="E15" s="7">
        <f>7+15+15</f>
        <v>37</v>
      </c>
      <c r="F15" s="4"/>
      <c r="G15" s="2" t="s">
        <v>60</v>
      </c>
      <c r="H15" s="7">
        <f>15+15+10</f>
        <v>40</v>
      </c>
      <c r="I15" s="4"/>
      <c r="J15" s="2" t="s">
        <v>4</v>
      </c>
      <c r="K15" s="7">
        <f>7+11+10</f>
        <v>28</v>
      </c>
      <c r="L15" s="3"/>
      <c r="M15" s="12" t="s">
        <v>22</v>
      </c>
      <c r="O15" t="s">
        <v>81</v>
      </c>
    </row>
    <row r="16" spans="1:15" ht="15.75" thickBot="1" x14ac:dyDescent="0.3">
      <c r="G16" s="2"/>
      <c r="L16" s="3"/>
      <c r="M16" s="10"/>
    </row>
    <row r="17" spans="1:15" ht="15.75" thickBot="1" x14ac:dyDescent="0.3">
      <c r="A17" s="2" t="s">
        <v>48</v>
      </c>
      <c r="B17" s="7">
        <f>2+15+15</f>
        <v>32</v>
      </c>
      <c r="C17" s="4"/>
      <c r="D17" s="14" t="s">
        <v>84</v>
      </c>
      <c r="E17" s="7">
        <f>15+15+5</f>
        <v>35</v>
      </c>
      <c r="F17" s="4"/>
      <c r="G17" s="2" t="s">
        <v>38</v>
      </c>
      <c r="H17" s="7">
        <f>15+8+15</f>
        <v>38</v>
      </c>
      <c r="I17" s="4"/>
      <c r="J17" s="2" t="s">
        <v>61</v>
      </c>
      <c r="K17" s="7">
        <f>2+8+5</f>
        <v>15</v>
      </c>
      <c r="L17" s="3"/>
      <c r="M17" s="12" t="s">
        <v>26</v>
      </c>
      <c r="O17" t="s">
        <v>83</v>
      </c>
    </row>
    <row r="20" spans="1:15" x14ac:dyDescent="0.25">
      <c r="A20" s="16" t="s">
        <v>79</v>
      </c>
      <c r="C20" t="s">
        <v>89</v>
      </c>
    </row>
    <row r="22" spans="1:15" x14ac:dyDescent="0.25">
      <c r="A22" t="s">
        <v>81</v>
      </c>
      <c r="D22" t="s">
        <v>82</v>
      </c>
    </row>
    <row r="23" spans="1:15" x14ac:dyDescent="0.25">
      <c r="D23" t="s">
        <v>83</v>
      </c>
    </row>
  </sheetData>
  <conditionalFormatting sqref="A5:K5">
    <cfRule type="top10" dxfId="95" priority="15" percent="1" bottom="1" rank="1"/>
    <cfRule type="top10" dxfId="94" priority="16" percent="1" rank="1"/>
  </conditionalFormatting>
  <conditionalFormatting sqref="A7:K7">
    <cfRule type="top10" dxfId="93" priority="13" percent="1" bottom="1" rank="1"/>
    <cfRule type="top10" dxfId="92" priority="14" percent="1" rank="1"/>
  </conditionalFormatting>
  <conditionalFormatting sqref="A9:K9">
    <cfRule type="top10" dxfId="91" priority="10" percent="1" bottom="1" rank="1"/>
    <cfRule type="top10" dxfId="90" priority="11" percent="1" rank="1"/>
    <cfRule type="top10" dxfId="89" priority="12" percent="1" rank="1"/>
  </conditionalFormatting>
  <conditionalFormatting sqref="A11:K11">
    <cfRule type="top10" dxfId="88" priority="8" percent="1" rank="1"/>
    <cfRule type="top10" dxfId="87" priority="9" percent="1" bottom="1" rank="1"/>
  </conditionalFormatting>
  <conditionalFormatting sqref="A13:K13">
    <cfRule type="top10" dxfId="86" priority="6" percent="1" bottom="1" rank="1"/>
    <cfRule type="top10" dxfId="85" priority="7" percent="1" rank="1"/>
  </conditionalFormatting>
  <conditionalFormatting sqref="A15:K15">
    <cfRule type="top10" dxfId="84" priority="4" percent="1" bottom="1" rank="1"/>
    <cfRule type="top10" dxfId="83" priority="5" percent="1" rank="1"/>
  </conditionalFormatting>
  <conditionalFormatting sqref="A17:K17">
    <cfRule type="top10" dxfId="82" priority="1" percent="1" rank="1"/>
  </conditionalFormatting>
  <conditionalFormatting sqref="B3 E3 H3 K3">
    <cfRule type="aboveAverage" dxfId="81" priority="21" aboveAverage="0"/>
  </conditionalFormatting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B778-73C8-45A2-9D4B-08A8BAA156CD}">
  <dimension ref="A1:O22"/>
  <sheetViews>
    <sheetView workbookViewId="0">
      <selection activeCell="A2" sqref="A2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5.42578125" customWidth="1"/>
    <col min="11" max="11" width="6.7109375" customWidth="1"/>
    <col min="12" max="12" width="3" customWidth="1"/>
    <col min="14" max="14" width="3.85546875" customWidth="1"/>
    <col min="15" max="15" width="27.42578125" customWidth="1"/>
  </cols>
  <sheetData>
    <row r="1" spans="1:15" ht="37.5" x14ac:dyDescent="0.35">
      <c r="A1" s="9" t="s">
        <v>31</v>
      </c>
      <c r="B1" s="1" t="s">
        <v>27</v>
      </c>
      <c r="C1" s="3"/>
      <c r="E1" s="1" t="s">
        <v>27</v>
      </c>
      <c r="F1" s="3"/>
      <c r="H1" s="1" t="s">
        <v>27</v>
      </c>
      <c r="I1" s="3"/>
      <c r="K1" s="1" t="s">
        <v>27</v>
      </c>
      <c r="L1" s="3"/>
      <c r="O1" s="13" t="s">
        <v>36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0</v>
      </c>
      <c r="B3" s="5">
        <f>12+10+15</f>
        <v>37</v>
      </c>
      <c r="C3" s="4"/>
      <c r="D3" s="2" t="s">
        <v>23</v>
      </c>
      <c r="E3" s="5">
        <f>15+15+15</f>
        <v>45</v>
      </c>
      <c r="F3" s="4"/>
      <c r="G3" s="14" t="s">
        <v>92</v>
      </c>
      <c r="H3" s="5">
        <f>12+15+5</f>
        <v>32</v>
      </c>
      <c r="I3" s="4"/>
      <c r="J3" s="2" t="s">
        <v>45</v>
      </c>
      <c r="K3" s="5">
        <f>15+10+5</f>
        <v>30</v>
      </c>
      <c r="L3" s="4"/>
      <c r="M3" s="12" t="s">
        <v>2</v>
      </c>
      <c r="O3" t="s">
        <v>93</v>
      </c>
    </row>
    <row r="4" spans="1:15" ht="15.75" thickBot="1" x14ac:dyDescent="0.3">
      <c r="B4" s="8"/>
      <c r="C4" s="2"/>
      <c r="D4" s="2"/>
      <c r="E4" s="8"/>
      <c r="F4" s="2"/>
      <c r="G4" s="2"/>
      <c r="H4" s="8"/>
      <c r="I4" s="2"/>
      <c r="K4" s="6"/>
      <c r="L4" s="4"/>
      <c r="M4" s="10"/>
    </row>
    <row r="5" spans="1:15" ht="15.75" thickBot="1" x14ac:dyDescent="0.3">
      <c r="A5" s="2" t="s">
        <v>24</v>
      </c>
      <c r="B5" s="7">
        <f>15+2+15</f>
        <v>32</v>
      </c>
      <c r="C5" s="4"/>
      <c r="D5" s="2" t="s">
        <v>20</v>
      </c>
      <c r="E5" s="7">
        <f>15+15+7</f>
        <v>37</v>
      </c>
      <c r="F5" s="4"/>
      <c r="G5" s="2" t="s">
        <v>17</v>
      </c>
      <c r="H5" s="7">
        <f>11+15+15</f>
        <v>41</v>
      </c>
      <c r="I5" s="4"/>
      <c r="J5" s="14" t="s">
        <v>68</v>
      </c>
      <c r="K5" s="7">
        <f>11+2+7</f>
        <v>20</v>
      </c>
      <c r="L5" s="4"/>
      <c r="M5" s="12" t="s">
        <v>5</v>
      </c>
      <c r="O5" t="s">
        <v>86</v>
      </c>
    </row>
    <row r="6" spans="1:15" ht="15.75" thickBot="1" x14ac:dyDescent="0.3">
      <c r="B6" s="8"/>
      <c r="C6" s="2"/>
      <c r="D6" s="2"/>
      <c r="E6" s="8"/>
      <c r="F6" s="2"/>
      <c r="H6" s="8"/>
      <c r="I6" s="2"/>
      <c r="J6" s="2"/>
      <c r="K6" s="8"/>
      <c r="L6" s="4"/>
      <c r="M6" s="10"/>
    </row>
    <row r="7" spans="1:15" ht="15.75" thickBot="1" x14ac:dyDescent="0.3">
      <c r="A7" s="2" t="s">
        <v>21</v>
      </c>
      <c r="B7" s="7">
        <f>6+12+15</f>
        <v>33</v>
      </c>
      <c r="C7" s="4"/>
      <c r="D7" s="2" t="s">
        <v>16</v>
      </c>
      <c r="E7" s="7">
        <f>15+12+14</f>
        <v>41</v>
      </c>
      <c r="F7" s="4"/>
      <c r="G7" s="2" t="s">
        <v>62</v>
      </c>
      <c r="H7" s="7">
        <f>15+15+15</f>
        <v>45</v>
      </c>
      <c r="I7" s="4"/>
      <c r="J7" s="2" t="s">
        <v>39</v>
      </c>
      <c r="K7" s="7">
        <f>6+15+14</f>
        <v>35</v>
      </c>
      <c r="L7" s="3"/>
      <c r="M7" s="12" t="s">
        <v>9</v>
      </c>
    </row>
    <row r="8" spans="1:15" ht="15.75" thickBot="1" x14ac:dyDescent="0.3">
      <c r="D8" s="2"/>
      <c r="L8" s="3"/>
      <c r="M8" s="10"/>
    </row>
    <row r="9" spans="1:15" ht="15.75" thickBot="1" x14ac:dyDescent="0.3">
      <c r="A9" s="2" t="s">
        <v>59</v>
      </c>
      <c r="B9" s="7">
        <f>15+1+9</f>
        <v>25</v>
      </c>
      <c r="C9" s="4"/>
      <c r="D9" s="14" t="s">
        <v>95</v>
      </c>
      <c r="E9" s="7">
        <f>15+15+15</f>
        <v>45</v>
      </c>
      <c r="F9" s="4"/>
      <c r="G9" s="2" t="s">
        <v>7</v>
      </c>
      <c r="H9" s="7">
        <f>8+15+9</f>
        <v>32</v>
      </c>
      <c r="I9" s="4"/>
      <c r="J9" s="2" t="s">
        <v>40</v>
      </c>
      <c r="K9" s="7">
        <f>8+1+15</f>
        <v>24</v>
      </c>
      <c r="L9" s="3"/>
      <c r="M9" s="12" t="s">
        <v>12</v>
      </c>
      <c r="O9" t="s">
        <v>94</v>
      </c>
    </row>
    <row r="10" spans="1:15" ht="15.75" thickBot="1" x14ac:dyDescent="0.3">
      <c r="J10" s="2"/>
      <c r="L10" s="3"/>
      <c r="M10" s="10"/>
    </row>
    <row r="11" spans="1:15" ht="15.75" thickBot="1" x14ac:dyDescent="0.3">
      <c r="A11" s="2" t="s">
        <v>13</v>
      </c>
      <c r="B11" s="7">
        <f>15+15+15</f>
        <v>45</v>
      </c>
      <c r="C11" s="4"/>
      <c r="D11" s="2" t="s">
        <v>25</v>
      </c>
      <c r="E11" s="7">
        <f>15+9+3</f>
        <v>27</v>
      </c>
      <c r="F11" s="4"/>
      <c r="G11" s="2" t="s">
        <v>10</v>
      </c>
      <c r="H11" s="7">
        <f>13+9+15</f>
        <v>37</v>
      </c>
      <c r="I11" s="4"/>
      <c r="J11" s="2" t="s">
        <v>76</v>
      </c>
      <c r="K11" s="7">
        <f>13+15+3</f>
        <v>31</v>
      </c>
      <c r="L11" s="3"/>
      <c r="M11" s="12" t="s">
        <v>15</v>
      </c>
    </row>
    <row r="12" spans="1:15" ht="15.75" thickBot="1" x14ac:dyDescent="0.3">
      <c r="J12" s="2"/>
      <c r="L12" s="3"/>
      <c r="M12" s="10"/>
    </row>
    <row r="13" spans="1:15" ht="15.75" thickBot="1" x14ac:dyDescent="0.3">
      <c r="A13" s="2" t="s">
        <v>18</v>
      </c>
      <c r="B13" s="7">
        <f>13+15+9</f>
        <v>37</v>
      </c>
      <c r="C13" s="4"/>
      <c r="D13" s="2" t="s">
        <v>11</v>
      </c>
      <c r="E13" s="7">
        <f>13+11+15</f>
        <v>39</v>
      </c>
      <c r="F13" s="4"/>
      <c r="G13" s="2" t="s">
        <v>60</v>
      </c>
      <c r="H13" s="7">
        <f>15+15+15</f>
        <v>45</v>
      </c>
      <c r="I13" s="4"/>
      <c r="J13" s="14" t="s">
        <v>91</v>
      </c>
      <c r="K13" s="7">
        <f>15+11+9</f>
        <v>35</v>
      </c>
      <c r="L13" s="3"/>
      <c r="M13" s="12" t="s">
        <v>19</v>
      </c>
      <c r="O13" t="s">
        <v>90</v>
      </c>
    </row>
    <row r="14" spans="1:15" ht="15.75" thickBot="1" x14ac:dyDescent="0.3">
      <c r="D14" s="2"/>
      <c r="L14" s="3"/>
      <c r="M14" s="10"/>
    </row>
    <row r="15" spans="1:15" ht="15.75" thickBot="1" x14ac:dyDescent="0.3">
      <c r="A15" s="2" t="s">
        <v>8</v>
      </c>
      <c r="B15" s="7">
        <f>12+10+10</f>
        <v>32</v>
      </c>
      <c r="C15" s="4"/>
      <c r="D15" s="2" t="s">
        <v>14</v>
      </c>
      <c r="E15" s="7">
        <f>15+10+15</f>
        <v>40</v>
      </c>
      <c r="F15" s="4"/>
      <c r="G15" s="14" t="s">
        <v>63</v>
      </c>
      <c r="H15" s="7">
        <f>15+15+10</f>
        <v>40</v>
      </c>
      <c r="I15" s="4"/>
      <c r="J15" s="2" t="s">
        <v>38</v>
      </c>
      <c r="K15" s="7">
        <f>12+15+15</f>
        <v>42</v>
      </c>
      <c r="L15" s="3"/>
      <c r="M15" s="12" t="s">
        <v>22</v>
      </c>
      <c r="O15" t="s">
        <v>99</v>
      </c>
    </row>
    <row r="16" spans="1:15" ht="15.75" thickBot="1" x14ac:dyDescent="0.3">
      <c r="L16" s="3"/>
      <c r="M16" s="10"/>
    </row>
    <row r="17" spans="1:15" ht="15.75" thickBot="1" x14ac:dyDescent="0.3">
      <c r="A17" s="2" t="s">
        <v>48</v>
      </c>
      <c r="B17" s="7">
        <f>9+12+15</f>
        <v>36</v>
      </c>
      <c r="C17" s="4"/>
      <c r="D17" s="2" t="s">
        <v>85</v>
      </c>
      <c r="E17" s="7">
        <f>15+15+15</f>
        <v>45</v>
      </c>
      <c r="F17" s="4"/>
      <c r="G17" s="14" t="s">
        <v>88</v>
      </c>
      <c r="H17" s="7">
        <f>15+12+6</f>
        <v>33</v>
      </c>
      <c r="I17" s="4"/>
      <c r="J17" s="2" t="s">
        <v>61</v>
      </c>
      <c r="K17" s="7">
        <f>9+15+6</f>
        <v>30</v>
      </c>
      <c r="L17" s="3"/>
      <c r="M17" s="12" t="s">
        <v>26</v>
      </c>
      <c r="O17" t="s">
        <v>87</v>
      </c>
    </row>
    <row r="20" spans="1:15" x14ac:dyDescent="0.25">
      <c r="D20" t="s">
        <v>94</v>
      </c>
      <c r="G20" t="s">
        <v>96</v>
      </c>
      <c r="J20" t="s">
        <v>86</v>
      </c>
    </row>
    <row r="21" spans="1:15" x14ac:dyDescent="0.25">
      <c r="G21" t="s">
        <v>97</v>
      </c>
      <c r="J21" t="s">
        <v>98</v>
      </c>
    </row>
    <row r="22" spans="1:15" x14ac:dyDescent="0.25">
      <c r="G22" t="s">
        <v>100</v>
      </c>
    </row>
  </sheetData>
  <conditionalFormatting sqref="A7 A5:F5 H5:I5 K5 J3">
    <cfRule type="top10" dxfId="80" priority="14" percent="1" bottom="1" rank="1"/>
    <cfRule type="top10" dxfId="79" priority="15" percent="1" rank="1"/>
  </conditionalFormatting>
  <conditionalFormatting sqref="A13 A11:C11 E11:I11 K11 A9">
    <cfRule type="top10" dxfId="78" priority="7" percent="1" rank="1"/>
    <cfRule type="top10" dxfId="77" priority="8" percent="1" bottom="1" rank="1"/>
  </conditionalFormatting>
  <conditionalFormatting sqref="A17:F17 H17:K17 J15">
    <cfRule type="top10" dxfId="76" priority="2" percent="1" rank="1"/>
  </conditionalFormatting>
  <conditionalFormatting sqref="D11 B9:F9 H9:K9 G7">
    <cfRule type="top10" dxfId="75" priority="9" percent="1" bottom="1" rank="1"/>
    <cfRule type="top10" dxfId="74" priority="10" percent="1" rank="1"/>
    <cfRule type="top10" dxfId="73" priority="11" percent="1" rank="1"/>
  </conditionalFormatting>
  <conditionalFormatting sqref="G9 B7:F7 H7:K7 G5">
    <cfRule type="top10" dxfId="72" priority="12" percent="1" bottom="1" rank="1"/>
    <cfRule type="top10" dxfId="71" priority="13" percent="1" rank="1"/>
  </conditionalFormatting>
  <conditionalFormatting sqref="G15 B13:F13 H13:K13 J11">
    <cfRule type="top10" dxfId="70" priority="5" percent="1" bottom="1" rank="1"/>
    <cfRule type="top10" dxfId="69" priority="6" percent="1" rank="1"/>
  </conditionalFormatting>
  <conditionalFormatting sqref="G17 A15:F15 H15:I15 K15 G13">
    <cfRule type="top10" dxfId="68" priority="3" percent="1" bottom="1" rank="1"/>
    <cfRule type="top10" dxfId="67" priority="4" percent="1" rank="1"/>
  </conditionalFormatting>
  <conditionalFormatting sqref="J5 A3:I3 K3">
    <cfRule type="top10" dxfId="66" priority="1" percent="1" bottom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351A-0C10-415F-9D20-0689B0559209}">
  <dimension ref="A1:O23"/>
  <sheetViews>
    <sheetView workbookViewId="0">
      <selection activeCell="B3" sqref="B3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7.140625" customWidth="1"/>
    <col min="8" max="8" width="6.7109375" customWidth="1"/>
    <col min="9" max="9" width="3.42578125" customWidth="1"/>
    <col min="10" max="10" width="19.140625" customWidth="1"/>
    <col min="11" max="11" width="6.7109375" customWidth="1"/>
    <col min="12" max="12" width="3" customWidth="1"/>
    <col min="14" max="14" width="3.85546875" customWidth="1"/>
    <col min="15" max="15" width="27.42578125" customWidth="1"/>
  </cols>
  <sheetData>
    <row r="1" spans="1:15" ht="37.5" x14ac:dyDescent="0.35">
      <c r="A1" s="9" t="s">
        <v>32</v>
      </c>
      <c r="B1" s="1" t="s">
        <v>27</v>
      </c>
      <c r="C1" s="3"/>
      <c r="E1" s="1" t="s">
        <v>27</v>
      </c>
      <c r="F1" s="3"/>
      <c r="H1" s="1" t="s">
        <v>27</v>
      </c>
      <c r="I1" s="3"/>
      <c r="K1" s="1" t="s">
        <v>27</v>
      </c>
      <c r="L1" s="3"/>
      <c r="O1" s="13" t="s">
        <v>36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14" t="s">
        <v>49</v>
      </c>
      <c r="B3" s="5">
        <f>9+3+15</f>
        <v>27</v>
      </c>
      <c r="C3" s="4"/>
      <c r="D3" s="2" t="s">
        <v>23</v>
      </c>
      <c r="E3" s="5">
        <f>15+15+15</f>
        <v>45</v>
      </c>
      <c r="F3" s="4"/>
      <c r="G3" s="14" t="s">
        <v>103</v>
      </c>
      <c r="H3" s="5">
        <f>15+3+7</f>
        <v>25</v>
      </c>
      <c r="I3" s="4"/>
      <c r="J3" s="2" t="s">
        <v>17</v>
      </c>
      <c r="K3" s="5">
        <f>9+15+7</f>
        <v>31</v>
      </c>
      <c r="L3" s="4"/>
      <c r="M3" s="12" t="s">
        <v>2</v>
      </c>
      <c r="O3" t="s">
        <v>102</v>
      </c>
    </row>
    <row r="4" spans="1:15" ht="15.75" thickBot="1" x14ac:dyDescent="0.3">
      <c r="B4" s="8"/>
      <c r="C4" s="2"/>
      <c r="D4" s="2"/>
      <c r="E4" s="8"/>
      <c r="F4" s="2"/>
      <c r="H4" s="8"/>
      <c r="I4" s="2"/>
      <c r="K4" s="6"/>
      <c r="L4" s="4"/>
      <c r="M4" s="10"/>
      <c r="O4" t="s">
        <v>97</v>
      </c>
    </row>
    <row r="5" spans="1:15" ht="15.75" thickBot="1" x14ac:dyDescent="0.3">
      <c r="A5" s="2" t="s">
        <v>24</v>
      </c>
      <c r="B5" s="7">
        <f>15+11+14</f>
        <v>40</v>
      </c>
      <c r="C5" s="4"/>
      <c r="D5" s="2" t="s">
        <v>20</v>
      </c>
      <c r="E5" s="7">
        <f>10+15+14</f>
        <v>39</v>
      </c>
      <c r="F5" s="4"/>
      <c r="G5" s="2" t="s">
        <v>45</v>
      </c>
      <c r="H5" s="7">
        <f>10+11+15</f>
        <v>36</v>
      </c>
      <c r="I5" s="4"/>
      <c r="J5" s="2" t="s">
        <v>62</v>
      </c>
      <c r="K5" s="7">
        <f>15+15+15</f>
        <v>45</v>
      </c>
      <c r="L5" s="4"/>
      <c r="M5" s="12" t="s">
        <v>5</v>
      </c>
    </row>
    <row r="6" spans="1:15" ht="15.75" thickBot="1" x14ac:dyDescent="0.3">
      <c r="B6" s="8"/>
      <c r="C6" s="2"/>
      <c r="D6" s="2"/>
      <c r="E6" s="8"/>
      <c r="F6" s="2"/>
      <c r="H6" s="8"/>
      <c r="I6" s="2"/>
      <c r="J6" s="2"/>
      <c r="K6" s="8"/>
      <c r="L6" s="4"/>
      <c r="M6" s="10"/>
    </row>
    <row r="7" spans="1:15" ht="15.75" thickBot="1" x14ac:dyDescent="0.3">
      <c r="A7" s="2" t="s">
        <v>7</v>
      </c>
      <c r="B7" s="7">
        <f>15+15+15</f>
        <v>45</v>
      </c>
      <c r="C7" s="4"/>
      <c r="D7" s="2" t="s">
        <v>16</v>
      </c>
      <c r="E7" s="7">
        <f>12+4+15</f>
        <v>31</v>
      </c>
      <c r="F7" s="4"/>
      <c r="G7" s="2" t="s">
        <v>3</v>
      </c>
      <c r="H7" s="7">
        <f>12+15+10</f>
        <v>37</v>
      </c>
      <c r="I7" s="4"/>
      <c r="J7" s="2" t="s">
        <v>39</v>
      </c>
      <c r="K7" s="7">
        <f>15+4+10</f>
        <v>29</v>
      </c>
      <c r="L7" s="3"/>
      <c r="M7" s="12" t="s">
        <v>9</v>
      </c>
    </row>
    <row r="8" spans="1:15" ht="15.75" thickBot="1" x14ac:dyDescent="0.3">
      <c r="L8" s="3"/>
      <c r="M8" s="10"/>
    </row>
    <row r="9" spans="1:15" ht="15.75" thickBot="1" x14ac:dyDescent="0.3">
      <c r="A9" s="2" t="s">
        <v>59</v>
      </c>
      <c r="B9" s="7">
        <f>12+11+15</f>
        <v>38</v>
      </c>
      <c r="C9" s="4"/>
      <c r="D9" s="2" t="s">
        <v>101</v>
      </c>
      <c r="E9" s="7">
        <f>12+15+12</f>
        <v>39</v>
      </c>
      <c r="F9" s="4"/>
      <c r="G9" s="2" t="s">
        <v>21</v>
      </c>
      <c r="H9" s="7">
        <f>15+11+12+1</f>
        <v>39</v>
      </c>
      <c r="I9" s="4"/>
      <c r="J9" s="2" t="s">
        <v>13</v>
      </c>
      <c r="K9" s="7">
        <f>15+15+15</f>
        <v>45</v>
      </c>
      <c r="L9" s="3"/>
      <c r="M9" s="12" t="s">
        <v>12</v>
      </c>
    </row>
    <row r="10" spans="1:15" ht="15.75" thickBot="1" x14ac:dyDescent="0.3">
      <c r="J10" s="2"/>
      <c r="L10" s="3"/>
      <c r="M10" s="10"/>
    </row>
    <row r="11" spans="1:15" ht="15.75" thickBot="1" x14ac:dyDescent="0.3">
      <c r="A11" s="2" t="s">
        <v>40</v>
      </c>
      <c r="B11" s="7">
        <f>13+15+13</f>
        <v>41</v>
      </c>
      <c r="C11" s="4"/>
      <c r="D11" s="2" t="s">
        <v>60</v>
      </c>
      <c r="E11" s="7">
        <f>15+15+15</f>
        <v>45</v>
      </c>
      <c r="F11" s="4"/>
      <c r="G11" s="2" t="s">
        <v>10</v>
      </c>
      <c r="H11" s="7">
        <f>15+11+13+1</f>
        <v>40</v>
      </c>
      <c r="I11" s="4"/>
      <c r="J11" s="14" t="s">
        <v>107</v>
      </c>
      <c r="K11" s="7">
        <f>13+11+15</f>
        <v>39</v>
      </c>
      <c r="L11" s="3"/>
      <c r="M11" s="12" t="s">
        <v>15</v>
      </c>
      <c r="O11" t="s">
        <v>104</v>
      </c>
    </row>
    <row r="12" spans="1:15" ht="15.75" thickBot="1" x14ac:dyDescent="0.3">
      <c r="J12" s="2"/>
      <c r="L12" s="3"/>
      <c r="M12" s="10"/>
    </row>
    <row r="13" spans="1:15" ht="15.75" thickBot="1" x14ac:dyDescent="0.3">
      <c r="A13" s="2" t="s">
        <v>18</v>
      </c>
      <c r="B13" s="7">
        <f>15+15+4</f>
        <v>34</v>
      </c>
      <c r="C13" s="4"/>
      <c r="D13" s="2" t="s">
        <v>11</v>
      </c>
      <c r="E13" s="7">
        <f>9+10+4</f>
        <v>23</v>
      </c>
      <c r="F13" s="4"/>
      <c r="G13" s="2" t="s">
        <v>25</v>
      </c>
      <c r="H13" s="7">
        <f>9+15+15</f>
        <v>39</v>
      </c>
      <c r="I13" s="4"/>
      <c r="J13" s="2" t="s">
        <v>38</v>
      </c>
      <c r="K13" s="7">
        <f>15+10+15</f>
        <v>40</v>
      </c>
      <c r="L13" s="3"/>
      <c r="M13" s="12" t="s">
        <v>19</v>
      </c>
    </row>
    <row r="14" spans="1:15" ht="15.75" thickBot="1" x14ac:dyDescent="0.3">
      <c r="D14" s="2"/>
      <c r="L14" s="3"/>
      <c r="M14" s="10"/>
    </row>
    <row r="15" spans="1:15" ht="15.75" thickBot="1" x14ac:dyDescent="0.3">
      <c r="A15" s="2" t="s">
        <v>85</v>
      </c>
      <c r="B15" s="7">
        <f>15+15+15</f>
        <v>45</v>
      </c>
      <c r="C15" s="4"/>
      <c r="D15" s="2" t="s">
        <v>14</v>
      </c>
      <c r="E15" s="7">
        <f>6+15+13</f>
        <v>34</v>
      </c>
      <c r="F15" s="4"/>
      <c r="G15" s="17" t="s">
        <v>63</v>
      </c>
      <c r="H15" s="7">
        <f>15+14+13</f>
        <v>42</v>
      </c>
      <c r="I15" s="4"/>
      <c r="J15" s="14" t="s">
        <v>106</v>
      </c>
      <c r="K15" s="7">
        <f>6+14+15</f>
        <v>35</v>
      </c>
      <c r="L15" s="3"/>
      <c r="M15" s="12" t="s">
        <v>22</v>
      </c>
      <c r="O15" t="s">
        <v>105</v>
      </c>
    </row>
    <row r="16" spans="1:15" ht="15.75" thickBot="1" x14ac:dyDescent="0.3">
      <c r="L16" s="3"/>
      <c r="M16" s="10"/>
    </row>
    <row r="17" spans="1:13" ht="15.75" thickBot="1" x14ac:dyDescent="0.3">
      <c r="A17" s="2" t="s">
        <v>48</v>
      </c>
      <c r="B17" s="7">
        <f>5+12+13</f>
        <v>30</v>
      </c>
      <c r="C17" s="4"/>
      <c r="D17" s="2" t="s">
        <v>8</v>
      </c>
      <c r="E17" s="7">
        <f>5+15+15</f>
        <v>35</v>
      </c>
      <c r="F17" s="4"/>
      <c r="G17" s="2" t="s">
        <v>4</v>
      </c>
      <c r="H17" s="7">
        <f>15+15+13</f>
        <v>43</v>
      </c>
      <c r="I17" s="4"/>
      <c r="J17" s="2" t="s">
        <v>61</v>
      </c>
      <c r="K17" s="7">
        <f>15+12+15</f>
        <v>42</v>
      </c>
      <c r="L17" s="3"/>
      <c r="M17" s="12" t="s">
        <v>26</v>
      </c>
    </row>
    <row r="20" spans="1:13" x14ac:dyDescent="0.25">
      <c r="A20" t="s">
        <v>102</v>
      </c>
      <c r="G20" t="s">
        <v>97</v>
      </c>
      <c r="J20" t="s">
        <v>104</v>
      </c>
    </row>
    <row r="21" spans="1:13" x14ac:dyDescent="0.25">
      <c r="J21" t="s">
        <v>105</v>
      </c>
    </row>
    <row r="23" spans="1:13" x14ac:dyDescent="0.25">
      <c r="A23" t="s">
        <v>108</v>
      </c>
    </row>
  </sheetData>
  <conditionalFormatting sqref="A13 B11:C11 J9 E11:I11 K11 A9">
    <cfRule type="top10" dxfId="65" priority="7" percent="1" rank="1"/>
    <cfRule type="top10" dxfId="64" priority="8" percent="1" bottom="1" rank="1"/>
  </conditionalFormatting>
  <conditionalFormatting sqref="D17 D11 G17 B15:F15 H15:I15 K15">
    <cfRule type="top10" dxfId="63" priority="3" percent="1" bottom="1" rank="1"/>
    <cfRule type="top10" dxfId="62" priority="4" percent="1" rank="1"/>
  </conditionalFormatting>
  <conditionalFormatting sqref="G7 A3:I3 K3">
    <cfRule type="top10" dxfId="61" priority="1" percent="1" bottom="1" rank="1"/>
  </conditionalFormatting>
  <conditionalFormatting sqref="G9 A5:I5 K5">
    <cfRule type="top10" dxfId="60" priority="14" percent="1" bottom="1" rank="1"/>
    <cfRule type="top10" dxfId="59" priority="15" percent="1" rank="1"/>
  </conditionalFormatting>
  <conditionalFormatting sqref="G13 A11 J5 H9:I9 B9:F9 K9">
    <cfRule type="top10" dxfId="58" priority="9" percent="1" bottom="1" rank="1"/>
    <cfRule type="top10" dxfId="57" priority="10" percent="1" rank="1"/>
    <cfRule type="top10" dxfId="56" priority="11" percent="1" rank="1"/>
  </conditionalFormatting>
  <conditionalFormatting sqref="J3 A7:F7 H7:K7">
    <cfRule type="top10" dxfId="55" priority="12" percent="1" bottom="1" rank="1"/>
    <cfRule type="top10" dxfId="54" priority="13" percent="1" rank="1"/>
  </conditionalFormatting>
  <conditionalFormatting sqref="J13 A17:C17 E17:F17 A15 H17:K17">
    <cfRule type="top10" dxfId="53" priority="2" percent="1" rank="1"/>
  </conditionalFormatting>
  <conditionalFormatting sqref="J15 G15 B13:F13 H13:I13 K13 J11">
    <cfRule type="top10" dxfId="52" priority="5" percent="1" bottom="1" rank="1"/>
    <cfRule type="top10" dxfId="51" priority="6" percent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BCAA-C8C2-4C41-A2D2-5E7B794C3DB0}">
  <sheetPr>
    <pageSetUpPr fitToPage="1"/>
  </sheetPr>
  <dimension ref="A1:O25"/>
  <sheetViews>
    <sheetView zoomScaleNormal="100" workbookViewId="0">
      <selection activeCell="D9" sqref="D9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8.85546875" customWidth="1"/>
    <col min="11" max="11" width="6.7109375" customWidth="1"/>
    <col min="12" max="12" width="3" customWidth="1"/>
    <col min="14" max="14" width="3.85546875" customWidth="1"/>
    <col min="15" max="15" width="27.42578125" customWidth="1"/>
  </cols>
  <sheetData>
    <row r="1" spans="1:15" ht="37.5" x14ac:dyDescent="0.35">
      <c r="A1" s="9" t="s">
        <v>33</v>
      </c>
      <c r="B1" s="1" t="s">
        <v>27</v>
      </c>
      <c r="C1" s="3"/>
      <c r="E1" s="1" t="s">
        <v>27</v>
      </c>
      <c r="F1" s="3"/>
      <c r="H1" s="1" t="s">
        <v>27</v>
      </c>
      <c r="I1" s="3"/>
      <c r="K1" s="1" t="s">
        <v>27</v>
      </c>
      <c r="L1" s="3"/>
      <c r="O1" s="13" t="s">
        <v>36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0</v>
      </c>
      <c r="B3" s="5">
        <f>15+6+15</f>
        <v>36</v>
      </c>
      <c r="C3" s="4"/>
      <c r="D3" s="14" t="s">
        <v>49</v>
      </c>
      <c r="E3" s="5">
        <f>3+15+15</f>
        <v>33</v>
      </c>
      <c r="F3" s="4"/>
      <c r="G3" s="14" t="s">
        <v>113</v>
      </c>
      <c r="H3" s="5">
        <f>3+6+9</f>
        <v>18</v>
      </c>
      <c r="I3" s="4"/>
      <c r="J3" s="2" t="s">
        <v>17</v>
      </c>
      <c r="K3" s="5">
        <f>15+15+9</f>
        <v>39</v>
      </c>
      <c r="L3" s="4"/>
      <c r="M3" s="12" t="s">
        <v>2</v>
      </c>
      <c r="O3" t="s">
        <v>111</v>
      </c>
    </row>
    <row r="4" spans="1:15" ht="15.75" thickBot="1" x14ac:dyDescent="0.3">
      <c r="B4" s="8"/>
      <c r="C4" s="2"/>
      <c r="D4" s="2"/>
      <c r="E4" s="8"/>
      <c r="F4" s="2"/>
      <c r="H4" s="8"/>
      <c r="I4" s="2"/>
      <c r="K4" s="6"/>
      <c r="L4" s="4"/>
      <c r="M4" s="10"/>
      <c r="O4" t="s">
        <v>112</v>
      </c>
    </row>
    <row r="5" spans="1:15" ht="15.75" thickBot="1" x14ac:dyDescent="0.3">
      <c r="A5" s="2" t="s">
        <v>24</v>
      </c>
      <c r="B5" s="7">
        <f>15+12+6</f>
        <v>33</v>
      </c>
      <c r="C5" s="4"/>
      <c r="D5" s="2" t="s">
        <v>20</v>
      </c>
      <c r="E5" s="7">
        <f>15+15+15</f>
        <v>45</v>
      </c>
      <c r="F5" s="4"/>
      <c r="G5" s="2" t="s">
        <v>7</v>
      </c>
      <c r="H5" s="7">
        <f>4+12+15</f>
        <v>31</v>
      </c>
      <c r="I5" s="4"/>
      <c r="J5" s="2" t="s">
        <v>57</v>
      </c>
      <c r="K5" s="7">
        <f>4+15+6</f>
        <v>25</v>
      </c>
      <c r="L5" s="4"/>
      <c r="M5" s="12" t="s">
        <v>5</v>
      </c>
    </row>
    <row r="6" spans="1:15" ht="15.75" thickBot="1" x14ac:dyDescent="0.3">
      <c r="B6" s="8"/>
      <c r="C6" s="2"/>
      <c r="D6" s="2"/>
      <c r="E6" s="8"/>
      <c r="F6" s="2"/>
      <c r="H6" s="8"/>
      <c r="I6" s="2"/>
      <c r="J6" s="2"/>
      <c r="K6" s="8"/>
      <c r="L6" s="4"/>
      <c r="M6" s="10"/>
    </row>
    <row r="7" spans="1:15" ht="15.75" thickBot="1" x14ac:dyDescent="0.3">
      <c r="A7" s="2" t="s">
        <v>45</v>
      </c>
      <c r="B7" s="18">
        <f>11+15+11+1+1</f>
        <v>39</v>
      </c>
      <c r="C7" s="4"/>
      <c r="D7" s="2" t="s">
        <v>16</v>
      </c>
      <c r="E7" s="7">
        <f>11+11+15+1</f>
        <v>38</v>
      </c>
      <c r="F7" s="4"/>
      <c r="G7" s="14" t="s">
        <v>116</v>
      </c>
      <c r="H7" s="7">
        <f>15+15+15</f>
        <v>45</v>
      </c>
      <c r="I7" s="4"/>
      <c r="J7" s="14" t="s">
        <v>106</v>
      </c>
      <c r="K7" s="7">
        <f>15+11+11</f>
        <v>37</v>
      </c>
      <c r="L7" s="3"/>
      <c r="M7" s="12" t="s">
        <v>9</v>
      </c>
      <c r="O7" t="s">
        <v>114</v>
      </c>
    </row>
    <row r="8" spans="1:15" ht="15.75" thickBot="1" x14ac:dyDescent="0.3">
      <c r="L8" s="3"/>
      <c r="M8" s="10"/>
      <c r="O8" t="s">
        <v>115</v>
      </c>
    </row>
    <row r="9" spans="1:15" ht="15.75" thickBot="1" x14ac:dyDescent="0.3">
      <c r="A9" s="14" t="s">
        <v>91</v>
      </c>
      <c r="B9" s="7">
        <f>9+11+15</f>
        <v>35</v>
      </c>
      <c r="C9" s="4"/>
      <c r="D9" s="14" t="s">
        <v>80</v>
      </c>
      <c r="E9" s="7">
        <f>9+15+8</f>
        <v>32</v>
      </c>
      <c r="F9" s="4"/>
      <c r="G9" s="2" t="s">
        <v>21</v>
      </c>
      <c r="H9" s="7">
        <f>15+11+8</f>
        <v>34</v>
      </c>
      <c r="I9" s="4"/>
      <c r="J9" s="2" t="s">
        <v>39</v>
      </c>
      <c r="K9" s="7">
        <f>15+15+15</f>
        <v>45</v>
      </c>
      <c r="L9" s="3"/>
      <c r="M9" s="12" t="s">
        <v>12</v>
      </c>
      <c r="O9" t="s">
        <v>117</v>
      </c>
    </row>
    <row r="10" spans="1:15" ht="15.75" thickBot="1" x14ac:dyDescent="0.3">
      <c r="J10" s="2"/>
      <c r="L10" s="3"/>
      <c r="M10" s="10"/>
      <c r="O10" t="s">
        <v>122</v>
      </c>
    </row>
    <row r="11" spans="1:15" ht="15.75" thickBot="1" x14ac:dyDescent="0.3">
      <c r="A11" s="2" t="s">
        <v>40</v>
      </c>
      <c r="B11" s="18">
        <f>4+15+15</f>
        <v>34</v>
      </c>
      <c r="C11" s="4"/>
      <c r="D11" s="14" t="s">
        <v>46</v>
      </c>
      <c r="E11" s="7">
        <f>15+15+13</f>
        <v>43</v>
      </c>
      <c r="F11" s="4"/>
      <c r="G11" s="14" t="s">
        <v>103</v>
      </c>
      <c r="H11" s="7">
        <f>15+12+15</f>
        <v>42</v>
      </c>
      <c r="I11" s="4"/>
      <c r="J11" s="2" t="s">
        <v>38</v>
      </c>
      <c r="K11" s="7">
        <f>4+12+13</f>
        <v>29</v>
      </c>
      <c r="L11" s="3"/>
      <c r="M11" s="12" t="s">
        <v>15</v>
      </c>
      <c r="O11" t="s">
        <v>118</v>
      </c>
    </row>
    <row r="12" spans="1:15" ht="15.75" thickBot="1" x14ac:dyDescent="0.3">
      <c r="L12" s="3"/>
      <c r="M12" s="10"/>
      <c r="O12" t="s">
        <v>123</v>
      </c>
    </row>
    <row r="13" spans="1:15" ht="15.75" thickBot="1" x14ac:dyDescent="0.3">
      <c r="A13" s="2" t="s">
        <v>18</v>
      </c>
      <c r="B13" s="7">
        <f>15+4+5</f>
        <v>24</v>
      </c>
      <c r="C13" s="4"/>
      <c r="D13" s="2" t="s">
        <v>85</v>
      </c>
      <c r="E13" s="7">
        <f>15+15+15</f>
        <v>45</v>
      </c>
      <c r="F13" s="4"/>
      <c r="G13" s="2" t="s">
        <v>25</v>
      </c>
      <c r="H13" s="7">
        <f>9+4+15</f>
        <v>28</v>
      </c>
      <c r="I13" s="4"/>
      <c r="J13" s="14" t="s">
        <v>120</v>
      </c>
      <c r="K13" s="7">
        <f>9+15+5</f>
        <v>29</v>
      </c>
      <c r="L13" s="3"/>
      <c r="M13" s="12" t="s">
        <v>19</v>
      </c>
      <c r="O13" t="s">
        <v>119</v>
      </c>
    </row>
    <row r="14" spans="1:15" ht="15.75" thickBot="1" x14ac:dyDescent="0.3">
      <c r="D14" s="2"/>
      <c r="L14" s="3"/>
      <c r="M14" s="10"/>
    </row>
    <row r="15" spans="1:15" ht="15.75" thickBot="1" x14ac:dyDescent="0.3">
      <c r="A15" s="2" t="s">
        <v>11</v>
      </c>
      <c r="B15" s="7">
        <f>8+12+15</f>
        <v>35</v>
      </c>
      <c r="C15" s="4"/>
      <c r="D15" s="14" t="s">
        <v>43</v>
      </c>
      <c r="E15" s="7">
        <f>15+15+15</f>
        <v>45</v>
      </c>
      <c r="F15" s="4"/>
      <c r="G15" s="17" t="s">
        <v>63</v>
      </c>
      <c r="H15" s="7">
        <f>8+15+8</f>
        <v>31</v>
      </c>
      <c r="I15" s="4"/>
      <c r="J15" s="17" t="s">
        <v>95</v>
      </c>
      <c r="K15" s="18">
        <f>15+12+8+1</f>
        <v>36</v>
      </c>
      <c r="L15" s="3"/>
      <c r="M15" s="12" t="s">
        <v>22</v>
      </c>
      <c r="O15" t="s">
        <v>121</v>
      </c>
    </row>
    <row r="16" spans="1:15" ht="15.75" thickBot="1" x14ac:dyDescent="0.3">
      <c r="L16" s="3"/>
      <c r="M16" s="10"/>
    </row>
    <row r="17" spans="1:13" ht="15.75" thickBot="1" x14ac:dyDescent="0.3">
      <c r="A17" s="2" t="s">
        <v>48</v>
      </c>
      <c r="B17" s="7">
        <f>8+15+11</f>
        <v>34</v>
      </c>
      <c r="C17" s="4"/>
      <c r="D17" s="2" t="s">
        <v>8</v>
      </c>
      <c r="E17" s="7">
        <f>15+11+11</f>
        <v>37</v>
      </c>
      <c r="F17" s="4"/>
      <c r="G17" s="2" t="s">
        <v>14</v>
      </c>
      <c r="H17" s="7">
        <f>15+15+15</f>
        <v>45</v>
      </c>
      <c r="I17" s="4"/>
      <c r="J17" s="2" t="s">
        <v>61</v>
      </c>
      <c r="K17" s="7">
        <f>8+11+15</f>
        <v>34</v>
      </c>
      <c r="L17" s="3"/>
      <c r="M17" s="12" t="s">
        <v>26</v>
      </c>
    </row>
    <row r="19" spans="1:13" x14ac:dyDescent="0.25">
      <c r="A19" t="s">
        <v>109</v>
      </c>
    </row>
    <row r="20" spans="1:13" x14ac:dyDescent="0.25">
      <c r="A20" t="s">
        <v>110</v>
      </c>
    </row>
    <row r="22" spans="1:13" x14ac:dyDescent="0.25">
      <c r="A22" t="s">
        <v>117</v>
      </c>
      <c r="D22" t="s">
        <v>111</v>
      </c>
      <c r="G22" t="s">
        <v>112</v>
      </c>
      <c r="J22" t="s">
        <v>115</v>
      </c>
    </row>
    <row r="23" spans="1:13" x14ac:dyDescent="0.25">
      <c r="D23" t="s">
        <v>121</v>
      </c>
      <c r="G23" t="s">
        <v>114</v>
      </c>
      <c r="J23" t="s">
        <v>119</v>
      </c>
    </row>
    <row r="24" spans="1:13" x14ac:dyDescent="0.25">
      <c r="D24" t="s">
        <v>123</v>
      </c>
      <c r="G24" t="s">
        <v>118</v>
      </c>
    </row>
    <row r="25" spans="1:13" x14ac:dyDescent="0.25">
      <c r="D25" t="s">
        <v>122</v>
      </c>
    </row>
  </sheetData>
  <conditionalFormatting sqref="A7 G9 A5:F5 H5:I5 K5">
    <cfRule type="top10" dxfId="50" priority="14" percent="1" bottom="1" rank="1"/>
    <cfRule type="top10" dxfId="49" priority="15" percent="1" rank="1"/>
  </conditionalFormatting>
  <conditionalFormatting sqref="A15 J15 G15 B13:C13 E13:F13 H13:K13">
    <cfRule type="top10" dxfId="48" priority="5" percent="1" bottom="1" rank="1"/>
    <cfRule type="top10" dxfId="47" priority="6" percent="1" rank="1"/>
  </conditionalFormatting>
  <conditionalFormatting sqref="D13 J11 A17:C17 E17:F17 H17:K17">
    <cfRule type="top10" dxfId="46" priority="2" percent="1" rank="1"/>
  </conditionalFormatting>
  <conditionalFormatting sqref="G3 G13 A11 H9:I9 B9:F9 K9">
    <cfRule type="top10" dxfId="45" priority="9" percent="1" bottom="1" rank="1"/>
    <cfRule type="top10" dxfId="44" priority="10" percent="1" rank="1"/>
    <cfRule type="top10" dxfId="43" priority="11" percent="1" rank="1"/>
  </conditionalFormatting>
  <conditionalFormatting sqref="G17 A9 D17 B15:F15 H15:I15 K15">
    <cfRule type="top10" dxfId="42" priority="3" percent="1" bottom="1" rank="1"/>
    <cfRule type="top10" dxfId="41" priority="4" percent="1" rank="1"/>
  </conditionalFormatting>
  <conditionalFormatting sqref="J5 G7 A3:F3 H3:I3 K3">
    <cfRule type="top10" dxfId="40" priority="1" percent="1" bottom="1" rank="1"/>
  </conditionalFormatting>
  <conditionalFormatting sqref="J7 A13 B11:I11 K11">
    <cfRule type="top10" dxfId="39" priority="7" percent="1" rank="1"/>
    <cfRule type="top10" dxfId="38" priority="8" percent="1" bottom="1" rank="1"/>
  </conditionalFormatting>
  <conditionalFormatting sqref="J9 J3 B7:F7 G5 H7:I7 K7">
    <cfRule type="top10" dxfId="37" priority="12" percent="1" bottom="1" rank="1"/>
    <cfRule type="top10" dxfId="36" priority="13" percent="1" rank="1"/>
  </conditionalFormatting>
  <pageMargins left="0.7" right="0.7" top="0.75" bottom="0.75" header="0.3" footer="0.3"/>
  <pageSetup scale="9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5918-50E4-4DCB-AD85-74A12FAB3DFD}">
  <sheetPr>
    <pageSetUpPr fitToPage="1"/>
  </sheetPr>
  <dimension ref="A1:O24"/>
  <sheetViews>
    <sheetView workbookViewId="0">
      <selection activeCell="A2" sqref="A2:O20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8.85546875" customWidth="1"/>
    <col min="11" max="11" width="6.7109375" customWidth="1"/>
    <col min="12" max="12" width="3" customWidth="1"/>
    <col min="14" max="14" width="3.85546875" customWidth="1"/>
    <col min="15" max="15" width="27.42578125" customWidth="1"/>
  </cols>
  <sheetData>
    <row r="1" spans="1:15" ht="37.5" x14ac:dyDescent="0.35">
      <c r="A1" s="9" t="s">
        <v>34</v>
      </c>
      <c r="B1" s="1" t="s">
        <v>27</v>
      </c>
      <c r="C1" s="3"/>
      <c r="E1" s="1" t="s">
        <v>27</v>
      </c>
      <c r="F1" s="3"/>
      <c r="H1" s="1" t="s">
        <v>27</v>
      </c>
      <c r="I1" s="3"/>
      <c r="K1" s="1" t="s">
        <v>27</v>
      </c>
      <c r="L1" s="3"/>
      <c r="O1" s="13" t="s">
        <v>36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0</v>
      </c>
      <c r="B3" s="5">
        <f>10+6+7</f>
        <v>23</v>
      </c>
      <c r="C3" s="4"/>
      <c r="D3" s="2" t="s">
        <v>23</v>
      </c>
      <c r="E3" s="5">
        <f>10+15+15</f>
        <v>40</v>
      </c>
      <c r="F3" s="4"/>
      <c r="G3" s="14" t="s">
        <v>127</v>
      </c>
      <c r="H3" s="5">
        <f>15+6+15</f>
        <v>36</v>
      </c>
      <c r="I3" s="4"/>
      <c r="J3" s="2" t="s">
        <v>17</v>
      </c>
      <c r="K3" s="5">
        <f>15+15+7</f>
        <v>37</v>
      </c>
      <c r="L3" s="4"/>
      <c r="M3" s="12" t="s">
        <v>2</v>
      </c>
      <c r="O3" t="s">
        <v>126</v>
      </c>
    </row>
    <row r="4" spans="1:15" ht="15.75" thickBot="1" x14ac:dyDescent="0.3">
      <c r="B4" s="8"/>
      <c r="C4" s="2"/>
      <c r="E4" s="8"/>
      <c r="F4" s="2"/>
      <c r="H4" s="8"/>
      <c r="I4" s="2"/>
      <c r="K4" s="6"/>
      <c r="L4" s="4"/>
      <c r="M4" s="10"/>
    </row>
    <row r="5" spans="1:15" ht="15.75" thickBot="1" x14ac:dyDescent="0.3">
      <c r="A5" s="2" t="s">
        <v>24</v>
      </c>
      <c r="B5" s="7">
        <f>15+1+5</f>
        <v>21</v>
      </c>
      <c r="C5" s="4"/>
      <c r="D5" s="2" t="s">
        <v>62</v>
      </c>
      <c r="E5" s="7">
        <f>15+15+15</f>
        <v>45</v>
      </c>
      <c r="F5" s="4"/>
      <c r="G5" s="14" t="s">
        <v>129</v>
      </c>
      <c r="H5" s="7">
        <f>10+15+5</f>
        <v>30</v>
      </c>
      <c r="I5" s="4"/>
      <c r="J5" s="2" t="s">
        <v>45</v>
      </c>
      <c r="K5" s="7">
        <f>10+1+15</f>
        <v>26</v>
      </c>
      <c r="L5" s="4"/>
      <c r="M5" s="12" t="s">
        <v>5</v>
      </c>
      <c r="O5" t="s">
        <v>130</v>
      </c>
    </row>
    <row r="6" spans="1:15" ht="15.75" thickBot="1" x14ac:dyDescent="0.3">
      <c r="B6" s="8"/>
      <c r="C6" s="2"/>
      <c r="D6" s="2"/>
      <c r="E6" s="8"/>
      <c r="F6" s="2"/>
      <c r="H6" s="8"/>
      <c r="I6" s="2"/>
      <c r="J6" s="2"/>
      <c r="K6" s="8"/>
      <c r="L6" s="4"/>
      <c r="M6" s="10"/>
    </row>
    <row r="7" spans="1:15" ht="15.75" thickBot="1" x14ac:dyDescent="0.3">
      <c r="A7" s="14" t="s">
        <v>49</v>
      </c>
      <c r="B7" s="7">
        <f>15+15+7</f>
        <v>37</v>
      </c>
      <c r="C7" s="4"/>
      <c r="D7" s="2" t="s">
        <v>16</v>
      </c>
      <c r="E7" s="7">
        <f>15+5+15</f>
        <v>35</v>
      </c>
      <c r="F7" s="4"/>
      <c r="G7" s="2" t="s">
        <v>3</v>
      </c>
      <c r="H7" s="7">
        <f>7+15+15</f>
        <v>37</v>
      </c>
      <c r="I7" s="4"/>
      <c r="J7" s="2" t="s">
        <v>39</v>
      </c>
      <c r="K7" s="7">
        <f>7+5+7</f>
        <v>19</v>
      </c>
      <c r="L7" s="3"/>
      <c r="M7" s="12" t="s">
        <v>9</v>
      </c>
      <c r="O7" t="s">
        <v>131</v>
      </c>
    </row>
    <row r="8" spans="1:15" ht="15.75" thickBot="1" x14ac:dyDescent="0.3">
      <c r="L8" s="3"/>
      <c r="M8" s="10"/>
    </row>
    <row r="9" spans="1:15" ht="15.75" thickBot="1" x14ac:dyDescent="0.3">
      <c r="A9" s="14" t="s">
        <v>80</v>
      </c>
      <c r="B9" s="7">
        <f>15+9+4</f>
        <v>28</v>
      </c>
      <c r="C9" s="4"/>
      <c r="D9" s="2" t="s">
        <v>40</v>
      </c>
      <c r="E9" s="7">
        <f>15+15+15</f>
        <v>45</v>
      </c>
      <c r="F9" s="4"/>
      <c r="G9" s="2" t="s">
        <v>21</v>
      </c>
      <c r="H9" s="7">
        <f>6+9+15</f>
        <v>30</v>
      </c>
      <c r="I9" s="4"/>
      <c r="J9" s="2" t="s">
        <v>124</v>
      </c>
      <c r="K9" s="7">
        <f>6+15+4</f>
        <v>25</v>
      </c>
      <c r="L9" s="3"/>
      <c r="M9" s="12" t="s">
        <v>12</v>
      </c>
      <c r="O9" t="s">
        <v>137</v>
      </c>
    </row>
    <row r="10" spans="1:15" ht="15.75" thickBot="1" x14ac:dyDescent="0.3">
      <c r="J10" s="2"/>
      <c r="L10" s="3"/>
      <c r="M10" s="10"/>
    </row>
    <row r="11" spans="1:15" ht="15.75" thickBot="1" x14ac:dyDescent="0.3">
      <c r="A11" s="2" t="s">
        <v>37</v>
      </c>
      <c r="B11" s="7">
        <f>4+15+12</f>
        <v>31</v>
      </c>
      <c r="C11" s="4"/>
      <c r="D11" s="14" t="s">
        <v>51</v>
      </c>
      <c r="E11" s="7">
        <f>15+15+15</f>
        <v>45</v>
      </c>
      <c r="F11" s="4"/>
      <c r="G11" s="2" t="s">
        <v>10</v>
      </c>
      <c r="H11" s="7">
        <f>4+14+15</f>
        <v>33</v>
      </c>
      <c r="I11" s="4"/>
      <c r="J11" s="2" t="s">
        <v>85</v>
      </c>
      <c r="K11" s="19">
        <f>15+14+12</f>
        <v>41</v>
      </c>
      <c r="L11" s="3"/>
      <c r="M11" s="12" t="s">
        <v>15</v>
      </c>
      <c r="O11" t="s">
        <v>128</v>
      </c>
    </row>
    <row r="12" spans="1:15" ht="15.75" thickBot="1" x14ac:dyDescent="0.3">
      <c r="L12" s="3"/>
      <c r="M12" s="10"/>
    </row>
    <row r="13" spans="1:15" ht="15.75" thickBot="1" x14ac:dyDescent="0.3">
      <c r="A13" s="17" t="s">
        <v>95</v>
      </c>
      <c r="B13" s="7">
        <f>15+15+12</f>
        <v>42</v>
      </c>
      <c r="C13" s="4"/>
      <c r="D13" s="14" t="s">
        <v>133</v>
      </c>
      <c r="E13" s="7">
        <f>15+3+15</f>
        <v>33</v>
      </c>
      <c r="F13" s="4"/>
      <c r="G13" s="2" t="s">
        <v>25</v>
      </c>
      <c r="H13" s="7">
        <f>12+3+12</f>
        <v>27</v>
      </c>
      <c r="I13" s="4"/>
      <c r="J13" s="14" t="s">
        <v>136</v>
      </c>
      <c r="K13" s="7">
        <f>12+15+15</f>
        <v>42</v>
      </c>
      <c r="L13" s="3"/>
      <c r="M13" s="12" t="s">
        <v>19</v>
      </c>
      <c r="O13" t="s">
        <v>132</v>
      </c>
    </row>
    <row r="14" spans="1:15" ht="15.75" thickBot="1" x14ac:dyDescent="0.3">
      <c r="D14" s="2"/>
      <c r="L14" s="3"/>
      <c r="M14" s="10"/>
      <c r="O14" t="s">
        <v>104</v>
      </c>
    </row>
    <row r="15" spans="1:15" ht="15.75" thickBot="1" x14ac:dyDescent="0.3">
      <c r="A15" s="2" t="s">
        <v>11</v>
      </c>
      <c r="B15" s="7">
        <f>15+4+12</f>
        <v>31</v>
      </c>
      <c r="C15" s="4"/>
      <c r="D15" s="2" t="s">
        <v>125</v>
      </c>
      <c r="E15" s="7">
        <f>8+4+15</f>
        <v>27</v>
      </c>
      <c r="F15" s="4"/>
      <c r="G15" s="2" t="s">
        <v>14</v>
      </c>
      <c r="H15" s="7">
        <f>8+15+12</f>
        <v>35</v>
      </c>
      <c r="I15" s="4"/>
      <c r="J15" s="2" t="s">
        <v>18</v>
      </c>
      <c r="K15" s="7">
        <f>15+15+15</f>
        <v>45</v>
      </c>
      <c r="L15" s="3"/>
      <c r="M15" s="12" t="s">
        <v>22</v>
      </c>
    </row>
    <row r="16" spans="1:15" ht="15.75" thickBot="1" x14ac:dyDescent="0.3">
      <c r="L16" s="3"/>
      <c r="M16" s="10"/>
    </row>
    <row r="17" spans="1:15" ht="15.75" thickBot="1" x14ac:dyDescent="0.3">
      <c r="A17" s="2" t="s">
        <v>48</v>
      </c>
      <c r="B17" s="7">
        <f>6+6+12</f>
        <v>24</v>
      </c>
      <c r="C17" s="4"/>
      <c r="D17" s="2" t="s">
        <v>8</v>
      </c>
      <c r="E17" s="7">
        <f>15+6+15</f>
        <v>36</v>
      </c>
      <c r="F17" s="4"/>
      <c r="G17" s="14" t="s">
        <v>135</v>
      </c>
      <c r="H17" s="7">
        <f>15+15+12</f>
        <v>42</v>
      </c>
      <c r="I17" s="4"/>
      <c r="J17" s="2" t="s">
        <v>61</v>
      </c>
      <c r="K17" s="19">
        <f>6+15+15</f>
        <v>36</v>
      </c>
      <c r="L17" s="3"/>
      <c r="M17" s="12" t="s">
        <v>26</v>
      </c>
      <c r="O17" t="s">
        <v>134</v>
      </c>
    </row>
    <row r="19" spans="1:15" x14ac:dyDescent="0.25">
      <c r="A19" t="s">
        <v>109</v>
      </c>
    </row>
    <row r="20" spans="1:15" x14ac:dyDescent="0.25">
      <c r="A20" t="s">
        <v>110</v>
      </c>
    </row>
    <row r="22" spans="1:15" x14ac:dyDescent="0.25">
      <c r="A22" t="s">
        <v>131</v>
      </c>
      <c r="D22" t="s">
        <v>128</v>
      </c>
      <c r="G22" t="s">
        <v>126</v>
      </c>
      <c r="J22" t="s">
        <v>104</v>
      </c>
    </row>
    <row r="23" spans="1:15" x14ac:dyDescent="0.25">
      <c r="A23" t="s">
        <v>137</v>
      </c>
      <c r="D23" t="s">
        <v>132</v>
      </c>
      <c r="G23" t="s">
        <v>130</v>
      </c>
    </row>
    <row r="24" spans="1:15" x14ac:dyDescent="0.25">
      <c r="G24" t="s">
        <v>134</v>
      </c>
    </row>
  </sheetData>
  <conditionalFormatting sqref="A7 G7 A3:F3 H3:I3 K3">
    <cfRule type="top10" dxfId="35" priority="4" percent="1" bottom="1" rank="1"/>
  </conditionalFormatting>
  <conditionalFormatting sqref="A9">
    <cfRule type="top10" dxfId="34" priority="1" percent="1" bottom="1" rank="1"/>
    <cfRule type="top10" dxfId="33" priority="2" percent="1" rank="1"/>
    <cfRule type="top10" dxfId="32" priority="3" percent="1" rank="1"/>
  </conditionalFormatting>
  <conditionalFormatting sqref="A11 D5 G13 H9:I9 B9:F9 K9">
    <cfRule type="top10" dxfId="31" priority="12" percent="1" bottom="1" rank="1"/>
    <cfRule type="top10" dxfId="30" priority="13" percent="1" rank="1"/>
    <cfRule type="top10" dxfId="29" priority="14" percent="1" rank="1"/>
  </conditionalFormatting>
  <conditionalFormatting sqref="D13 J11 A17:C17 E17:F17 H17:K17">
    <cfRule type="top10" dxfId="28" priority="5" percent="1" rank="1"/>
  </conditionalFormatting>
  <conditionalFormatting sqref="D17 B15:I15 K15">
    <cfRule type="top10" dxfId="27" priority="6" percent="1" bottom="1" rank="1"/>
    <cfRule type="top10" dxfId="26" priority="7" percent="1" rank="1"/>
  </conditionalFormatting>
  <conditionalFormatting sqref="G9 A5:C5 E5:F5 G3 H5:K5">
    <cfRule type="top10" dxfId="25" priority="17" percent="1" bottom="1" rank="1"/>
    <cfRule type="top10" dxfId="24" priority="18" percent="1" rank="1"/>
  </conditionalFormatting>
  <conditionalFormatting sqref="G17 A15 A13:C13 E13:F13 H13:K13">
    <cfRule type="top10" dxfId="23" priority="8" percent="1" bottom="1" rank="1"/>
    <cfRule type="top10" dxfId="22" priority="9" percent="1" rank="1"/>
  </conditionalFormatting>
  <conditionalFormatting sqref="J3 B7:F7 G5 H7:K7">
    <cfRule type="top10" dxfId="21" priority="15" percent="1" bottom="1" rank="1"/>
    <cfRule type="top10" dxfId="20" priority="16" percent="1" rank="1"/>
  </conditionalFormatting>
  <conditionalFormatting sqref="J15 J9 B11:I11 K11">
    <cfRule type="top10" dxfId="19" priority="10" percent="1" rank="1"/>
    <cfRule type="top10" dxfId="18" priority="11" percent="1" bottom="1" rank="1"/>
  </conditionalFormatting>
  <pageMargins left="0.7" right="0.7" top="0.75" bottom="0.75" header="0.3" footer="0.3"/>
  <pageSetup scale="9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3725-EFCF-4DD4-B8A2-55CC325B643D}">
  <sheetPr>
    <pageSetUpPr fitToPage="1"/>
  </sheetPr>
  <dimension ref="A1:O20"/>
  <sheetViews>
    <sheetView tabSelected="1" workbookViewId="0">
      <selection activeCell="B3" sqref="B3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8.42578125" customWidth="1"/>
    <col min="11" max="11" width="6.7109375" customWidth="1"/>
    <col min="12" max="12" width="3" customWidth="1"/>
    <col min="14" max="14" width="3.85546875" customWidth="1"/>
    <col min="15" max="15" width="27.42578125" customWidth="1"/>
  </cols>
  <sheetData>
    <row r="1" spans="1:15" ht="37.5" x14ac:dyDescent="0.35">
      <c r="A1" s="9" t="s">
        <v>35</v>
      </c>
      <c r="B1" s="1" t="s">
        <v>27</v>
      </c>
      <c r="C1" s="3"/>
      <c r="E1" s="1" t="s">
        <v>27</v>
      </c>
      <c r="F1" s="3"/>
      <c r="H1" s="1" t="s">
        <v>27</v>
      </c>
      <c r="I1" s="3"/>
      <c r="K1" s="1" t="s">
        <v>27</v>
      </c>
      <c r="L1" s="3"/>
      <c r="O1" s="13" t="s">
        <v>36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62</v>
      </c>
      <c r="B3" s="5"/>
      <c r="C3" s="4"/>
      <c r="D3" s="2" t="s">
        <v>23</v>
      </c>
      <c r="E3" s="5"/>
      <c r="F3" s="4"/>
      <c r="G3" s="20" t="s">
        <v>20</v>
      </c>
      <c r="H3" s="5"/>
      <c r="I3" s="4"/>
      <c r="J3" s="2" t="s">
        <v>17</v>
      </c>
      <c r="K3" s="5"/>
      <c r="L3" s="4"/>
      <c r="M3" s="12" t="s">
        <v>2</v>
      </c>
    </row>
    <row r="4" spans="1:15" ht="15.75" thickBot="1" x14ac:dyDescent="0.3">
      <c r="B4" s="8"/>
      <c r="C4" s="2"/>
      <c r="E4" s="8"/>
      <c r="F4" s="2"/>
      <c r="G4" s="21"/>
      <c r="H4" s="8"/>
      <c r="I4" s="2"/>
      <c r="K4" s="6"/>
      <c r="L4" s="4"/>
      <c r="M4" s="10"/>
    </row>
    <row r="5" spans="1:15" ht="15.75" thickBot="1" x14ac:dyDescent="0.3">
      <c r="A5" s="2" t="s">
        <v>3</v>
      </c>
      <c r="B5" s="7"/>
      <c r="C5" s="4"/>
      <c r="D5" s="2" t="s">
        <v>0</v>
      </c>
      <c r="E5" s="7"/>
      <c r="F5" s="4"/>
      <c r="G5" s="20" t="s">
        <v>7</v>
      </c>
      <c r="H5" s="7"/>
      <c r="I5" s="4"/>
      <c r="J5" s="2" t="s">
        <v>45</v>
      </c>
      <c r="K5" s="7"/>
      <c r="L5" s="4"/>
      <c r="M5" s="12" t="s">
        <v>5</v>
      </c>
    </row>
    <row r="6" spans="1:15" ht="15.75" thickBot="1" x14ac:dyDescent="0.3">
      <c r="B6" s="8"/>
      <c r="C6" s="2"/>
      <c r="D6" s="2"/>
      <c r="E6" s="8"/>
      <c r="F6" s="2"/>
      <c r="G6" s="21"/>
      <c r="H6" s="8"/>
      <c r="I6" s="2"/>
      <c r="J6" s="2"/>
      <c r="K6" s="8"/>
      <c r="L6" s="4"/>
      <c r="M6" s="10"/>
    </row>
    <row r="7" spans="1:15" ht="15.75" thickBot="1" x14ac:dyDescent="0.3">
      <c r="A7" s="20" t="s">
        <v>57</v>
      </c>
      <c r="B7" s="7"/>
      <c r="C7" s="4"/>
      <c r="D7" s="2" t="s">
        <v>16</v>
      </c>
      <c r="E7" s="7"/>
      <c r="F7" s="4"/>
      <c r="G7" s="20" t="s">
        <v>24</v>
      </c>
      <c r="H7" s="7"/>
      <c r="I7" s="4"/>
      <c r="J7" s="2" t="s">
        <v>40</v>
      </c>
      <c r="K7" s="7"/>
      <c r="L7" s="3"/>
      <c r="M7" s="12" t="s">
        <v>9</v>
      </c>
    </row>
    <row r="8" spans="1:15" ht="15.75" thickBot="1" x14ac:dyDescent="0.3">
      <c r="A8" s="21"/>
      <c r="G8" s="21"/>
      <c r="L8" s="3"/>
      <c r="M8" s="10"/>
    </row>
    <row r="9" spans="1:15" ht="15.75" thickBot="1" x14ac:dyDescent="0.3">
      <c r="A9" s="20" t="s">
        <v>60</v>
      </c>
      <c r="B9" s="7"/>
      <c r="C9" s="4"/>
      <c r="D9" s="2" t="s">
        <v>39</v>
      </c>
      <c r="E9" s="7"/>
      <c r="F9" s="4"/>
      <c r="G9" s="20" t="s">
        <v>21</v>
      </c>
      <c r="H9" s="7"/>
      <c r="I9" s="4"/>
      <c r="J9" s="2" t="s">
        <v>85</v>
      </c>
      <c r="K9" s="7"/>
      <c r="L9" s="3"/>
      <c r="M9" s="12" t="s">
        <v>12</v>
      </c>
    </row>
    <row r="10" spans="1:15" ht="15.75" thickBot="1" x14ac:dyDescent="0.3">
      <c r="G10" s="21"/>
      <c r="L10" s="3"/>
      <c r="M10" s="10"/>
    </row>
    <row r="11" spans="1:15" ht="15.75" thickBot="1" x14ac:dyDescent="0.3">
      <c r="A11" s="17" t="s">
        <v>95</v>
      </c>
      <c r="B11" s="7"/>
      <c r="C11" s="4"/>
      <c r="D11" s="20" t="s">
        <v>59</v>
      </c>
      <c r="E11" s="7"/>
      <c r="F11" s="4"/>
      <c r="G11" s="20" t="s">
        <v>10</v>
      </c>
      <c r="H11" s="7"/>
      <c r="I11" s="4"/>
      <c r="J11" s="2" t="s">
        <v>124</v>
      </c>
      <c r="K11" s="7"/>
      <c r="L11" s="3"/>
      <c r="M11" s="12" t="s">
        <v>15</v>
      </c>
    </row>
    <row r="12" spans="1:15" ht="15.75" thickBot="1" x14ac:dyDescent="0.3">
      <c r="D12" s="21"/>
      <c r="G12" s="21"/>
      <c r="L12" s="3"/>
      <c r="M12" s="10"/>
    </row>
    <row r="13" spans="1:15" ht="15.75" thickBot="1" x14ac:dyDescent="0.3">
      <c r="A13" s="2" t="s">
        <v>37</v>
      </c>
      <c r="B13" s="7"/>
      <c r="C13" s="4"/>
      <c r="D13" s="20" t="s">
        <v>38</v>
      </c>
      <c r="E13" s="7"/>
      <c r="F13" s="4"/>
      <c r="G13" s="20" t="s">
        <v>18</v>
      </c>
      <c r="H13" s="7"/>
      <c r="I13" s="4"/>
      <c r="J13" s="20" t="s">
        <v>76</v>
      </c>
      <c r="K13" s="7"/>
      <c r="L13" s="3"/>
      <c r="M13" s="12" t="s">
        <v>19</v>
      </c>
    </row>
    <row r="14" spans="1:15" ht="15.75" thickBot="1" x14ac:dyDescent="0.3">
      <c r="D14" s="2"/>
      <c r="G14" s="21"/>
      <c r="L14" s="3"/>
      <c r="M14" s="10"/>
    </row>
    <row r="15" spans="1:15" ht="15.75" thickBot="1" x14ac:dyDescent="0.3">
      <c r="A15" s="2" t="s">
        <v>11</v>
      </c>
      <c r="B15" s="7"/>
      <c r="C15" s="4"/>
      <c r="D15" s="2" t="s">
        <v>61</v>
      </c>
      <c r="E15" s="7"/>
      <c r="F15" s="4"/>
      <c r="G15" s="20" t="s">
        <v>14</v>
      </c>
      <c r="H15" s="7"/>
      <c r="I15" s="4"/>
      <c r="J15" s="2" t="s">
        <v>25</v>
      </c>
      <c r="K15" s="7"/>
      <c r="L15" s="3"/>
      <c r="M15" s="12" t="s">
        <v>22</v>
      </c>
    </row>
    <row r="16" spans="1:15" ht="15.75" thickBot="1" x14ac:dyDescent="0.3">
      <c r="G16" s="21"/>
      <c r="L16" s="3"/>
      <c r="M16" s="10"/>
    </row>
    <row r="17" spans="1:13" ht="15.75" thickBot="1" x14ac:dyDescent="0.3">
      <c r="A17" s="2" t="s">
        <v>48</v>
      </c>
      <c r="B17" s="7"/>
      <c r="C17" s="4"/>
      <c r="D17" s="2" t="s">
        <v>8</v>
      </c>
      <c r="E17" s="7"/>
      <c r="F17" s="4"/>
      <c r="G17" s="17" t="s">
        <v>63</v>
      </c>
      <c r="H17" s="7"/>
      <c r="I17" s="4"/>
      <c r="J17" s="2" t="s">
        <v>125</v>
      </c>
      <c r="K17" s="7"/>
      <c r="L17" s="3"/>
      <c r="M17" s="12" t="s">
        <v>26</v>
      </c>
    </row>
    <row r="19" spans="1:13" x14ac:dyDescent="0.25">
      <c r="A19" s="22" t="s">
        <v>109</v>
      </c>
    </row>
    <row r="20" spans="1:13" x14ac:dyDescent="0.25">
      <c r="A20" s="22" t="s">
        <v>110</v>
      </c>
    </row>
  </sheetData>
  <conditionalFormatting sqref="A5 A7 B3:F3 D5 H3:I3 K3">
    <cfRule type="top10" dxfId="17" priority="4" percent="1" bottom="1" rank="1"/>
  </conditionalFormatting>
  <conditionalFormatting sqref="A9">
    <cfRule type="top10" dxfId="16" priority="1" percent="1" bottom="1" rank="1"/>
    <cfRule type="top10" dxfId="15" priority="2" percent="1" rank="1"/>
    <cfRule type="top10" dxfId="14" priority="3" percent="1" rank="1"/>
  </conditionalFormatting>
  <conditionalFormatting sqref="J15 A13 A3 H9:I9 B9:C9 E9:F9 J7 K9">
    <cfRule type="top10" dxfId="13" priority="12" percent="1" bottom="1" rank="1"/>
    <cfRule type="top10" dxfId="12" priority="13" percent="1" rank="1"/>
    <cfRule type="top10" dxfId="11" priority="14" percent="1" rank="1"/>
  </conditionalFormatting>
  <conditionalFormatting sqref="J9 D13 A17:C17 E17:F17 H17:I17 K17 D15">
    <cfRule type="top10" dxfId="10" priority="5" percent="1" rank="1"/>
  </conditionalFormatting>
  <conditionalFormatting sqref="J17 D17 B15:C15 E15:I15 K15">
    <cfRule type="top10" dxfId="9" priority="6" percent="1" bottom="1" rank="1"/>
    <cfRule type="top10" dxfId="8" priority="7" percent="1" rank="1"/>
  </conditionalFormatting>
  <conditionalFormatting sqref="G7 G9 B5:C5 E5:F5 G3 H5:K5">
    <cfRule type="top10" dxfId="7" priority="17" percent="1" bottom="1" rank="1"/>
    <cfRule type="top10" dxfId="6" priority="18" percent="1" rank="1"/>
  </conditionalFormatting>
  <conditionalFormatting sqref="G17 A15 B13:C13 A11 E13:F13 H13:K13">
    <cfRule type="top10" dxfId="5" priority="8" percent="1" bottom="1" rank="1"/>
    <cfRule type="top10" dxfId="4" priority="9" percent="1" rank="1"/>
  </conditionalFormatting>
  <conditionalFormatting sqref="D9 J3 B7:F7 G5 H7:I7 K7">
    <cfRule type="top10" dxfId="3" priority="15" percent="1" bottom="1" rank="1"/>
    <cfRule type="top10" dxfId="2" priority="16" percent="1" rank="1"/>
  </conditionalFormatting>
  <conditionalFormatting sqref="G13 B11:K11">
    <cfRule type="top10" dxfId="1" priority="10" percent="1" rank="1"/>
    <cfRule type="top10" dxfId="0" priority="11" percent="1" bottom="1" rank="1"/>
  </conditionalFormatting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'week 2'!Print_Area</vt:lpstr>
      <vt:lpstr>'week 6'!Print_Area</vt:lpstr>
      <vt:lpstr>'week 7'!Print_Area</vt:lpstr>
      <vt:lpstr>'week 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mcelroy</dc:creator>
  <cp:lastModifiedBy>janet mcelroy</cp:lastModifiedBy>
  <cp:lastPrinted>2025-04-10T19:57:12Z</cp:lastPrinted>
  <dcterms:created xsi:type="dcterms:W3CDTF">2025-02-03T05:14:46Z</dcterms:created>
  <dcterms:modified xsi:type="dcterms:W3CDTF">2025-04-10T19:57:22Z</dcterms:modified>
</cp:coreProperties>
</file>