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t\OneDrive\Documents\"/>
    </mc:Choice>
  </mc:AlternateContent>
  <xr:revisionPtr revIDLastSave="0" documentId="13_ncr:1_{DA320023-A017-47FD-A938-8CA9926CCC64}" xr6:coauthVersionLast="47" xr6:coauthVersionMax="47" xr10:uidLastSave="{00000000-0000-0000-0000-000000000000}"/>
  <bookViews>
    <workbookView xWindow="-120" yWindow="-120" windowWidth="20730" windowHeight="11040" activeTab="7" xr2:uid="{A9626894-3AF2-470D-A5F3-8AB52BACB0DE}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  <sheet name="week 6" sheetId="6" r:id="rId6"/>
    <sheet name="week 7" sheetId="7" r:id="rId7"/>
    <sheet name="week 8" sheetId="8" r:id="rId8"/>
  </sheets>
  <definedNames>
    <definedName name="_xlnm.Print_Area" localSheetId="1">'week 2'!$A$1:$O$18</definedName>
    <definedName name="_xlnm.Print_Area" localSheetId="5">'week 6'!$A$1:$M$24</definedName>
    <definedName name="_xlnm.Print_Area" localSheetId="6">'week 7'!$A$1:$M$23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7" l="1"/>
  <c r="H17" i="7"/>
  <c r="E17" i="7"/>
  <c r="B17" i="7"/>
  <c r="K15" i="7"/>
  <c r="H15" i="7"/>
  <c r="E15" i="7"/>
  <c r="B15" i="7"/>
  <c r="K13" i="7"/>
  <c r="H13" i="7"/>
  <c r="E13" i="7"/>
  <c r="B13" i="7"/>
  <c r="K11" i="7"/>
  <c r="H11" i="7"/>
  <c r="E11" i="7"/>
  <c r="B11" i="7"/>
  <c r="K9" i="7"/>
  <c r="H9" i="7"/>
  <c r="E9" i="7"/>
  <c r="B9" i="7"/>
  <c r="K7" i="7"/>
  <c r="H7" i="7"/>
  <c r="E7" i="7"/>
  <c r="B7" i="7"/>
  <c r="K5" i="7"/>
  <c r="H5" i="7"/>
  <c r="E5" i="7"/>
  <c r="B5" i="7"/>
  <c r="K3" i="7"/>
  <c r="H3" i="7"/>
  <c r="E3" i="7"/>
  <c r="B3" i="7"/>
  <c r="K7" i="6"/>
  <c r="H7" i="6"/>
  <c r="E7" i="6"/>
  <c r="B7" i="6"/>
  <c r="K5" i="6"/>
  <c r="H5" i="6"/>
  <c r="E5" i="6"/>
  <c r="B5" i="6"/>
  <c r="K3" i="6"/>
  <c r="H3" i="6"/>
  <c r="E3" i="6"/>
  <c r="B3" i="6"/>
  <c r="K17" i="6"/>
  <c r="H17" i="6"/>
  <c r="E17" i="6"/>
  <c r="B17" i="6"/>
  <c r="K15" i="6"/>
  <c r="H15" i="6"/>
  <c r="E15" i="6"/>
  <c r="B15" i="6"/>
  <c r="K9" i="6"/>
  <c r="H9" i="6"/>
  <c r="E9" i="6"/>
  <c r="B9" i="6"/>
  <c r="K11" i="6"/>
  <c r="H11" i="6"/>
  <c r="E11" i="6"/>
  <c r="B11" i="6"/>
  <c r="K13" i="6"/>
  <c r="H13" i="6"/>
  <c r="E13" i="6"/>
  <c r="B13" i="6"/>
  <c r="K7" i="5"/>
  <c r="H7" i="5"/>
  <c r="E7" i="5"/>
  <c r="B7" i="5"/>
  <c r="K3" i="5"/>
  <c r="H3" i="5"/>
  <c r="E3" i="5"/>
  <c r="B3" i="5"/>
  <c r="K9" i="5"/>
  <c r="H9" i="5"/>
  <c r="E9" i="5"/>
  <c r="B9" i="5"/>
  <c r="K5" i="5"/>
  <c r="H5" i="5"/>
  <c r="E5" i="5"/>
  <c r="B5" i="5"/>
  <c r="K11" i="5"/>
  <c r="H11" i="5"/>
  <c r="E11" i="5"/>
  <c r="B11" i="5"/>
  <c r="K13" i="5"/>
  <c r="H13" i="5"/>
  <c r="E13" i="5"/>
  <c r="B13" i="5"/>
  <c r="K15" i="5"/>
  <c r="H15" i="5"/>
  <c r="E15" i="5"/>
  <c r="B15" i="5"/>
  <c r="K15" i="4"/>
  <c r="H15" i="4"/>
  <c r="E15" i="4"/>
  <c r="B15" i="4"/>
  <c r="H9" i="4"/>
  <c r="K9" i="4"/>
  <c r="E9" i="4"/>
  <c r="B9" i="4"/>
  <c r="K13" i="4"/>
  <c r="H13" i="4"/>
  <c r="E13" i="4"/>
  <c r="B13" i="4"/>
  <c r="K3" i="4"/>
  <c r="H3" i="4"/>
  <c r="E3" i="4"/>
  <c r="B3" i="4"/>
  <c r="K11" i="4"/>
  <c r="H11" i="4"/>
  <c r="E11" i="4"/>
  <c r="B11" i="4"/>
  <c r="K7" i="4"/>
  <c r="H7" i="4"/>
  <c r="E7" i="4"/>
  <c r="B7" i="4"/>
  <c r="K5" i="4"/>
  <c r="H5" i="4"/>
  <c r="E5" i="4"/>
  <c r="B5" i="4"/>
  <c r="E7" i="3"/>
  <c r="K17" i="3"/>
  <c r="H17" i="3"/>
  <c r="E17" i="3"/>
  <c r="B17" i="3"/>
  <c r="K7" i="3"/>
  <c r="H7" i="3"/>
  <c r="B7" i="3"/>
  <c r="K13" i="3"/>
  <c r="H13" i="3"/>
  <c r="E13" i="3"/>
  <c r="B13" i="3"/>
  <c r="K15" i="3"/>
  <c r="H15" i="3"/>
  <c r="E15" i="3"/>
  <c r="B15" i="3"/>
  <c r="K5" i="3"/>
  <c r="H5" i="3"/>
  <c r="E5" i="3"/>
  <c r="B5" i="3"/>
  <c r="K3" i="3"/>
  <c r="H3" i="3"/>
  <c r="E3" i="3"/>
  <c r="B3" i="3"/>
  <c r="K9" i="3"/>
  <c r="H9" i="3"/>
  <c r="E9" i="3"/>
  <c r="B9" i="3"/>
  <c r="K11" i="3"/>
  <c r="H11" i="3"/>
  <c r="E11" i="3"/>
  <c r="B11" i="3"/>
  <c r="E17" i="2"/>
  <c r="K17" i="2"/>
  <c r="H17" i="2"/>
  <c r="B17" i="2"/>
  <c r="K15" i="2"/>
  <c r="H15" i="2"/>
  <c r="E15" i="2"/>
  <c r="B15" i="2"/>
  <c r="E13" i="2"/>
  <c r="K13" i="2"/>
  <c r="H13" i="2"/>
  <c r="B13" i="2"/>
  <c r="K11" i="2"/>
  <c r="H11" i="2"/>
  <c r="E11" i="2"/>
  <c r="B11" i="2"/>
  <c r="K9" i="2"/>
  <c r="H9" i="2"/>
  <c r="E9" i="2"/>
  <c r="B9" i="2"/>
  <c r="K7" i="2"/>
  <c r="H7" i="2"/>
  <c r="E7" i="2"/>
  <c r="B7" i="2"/>
  <c r="K5" i="2"/>
  <c r="H5" i="2"/>
  <c r="E5" i="2"/>
  <c r="B5" i="2"/>
  <c r="K3" i="2"/>
  <c r="H3" i="2"/>
  <c r="E3" i="2"/>
  <c r="B3" i="2"/>
  <c r="H11" i="1"/>
  <c r="B7" i="1"/>
  <c r="K7" i="1"/>
  <c r="H7" i="1"/>
  <c r="E7" i="1"/>
  <c r="K15" i="1"/>
  <c r="H15" i="1"/>
  <c r="E15" i="1"/>
  <c r="B15" i="1"/>
  <c r="B3" i="1"/>
  <c r="E3" i="1"/>
  <c r="H3" i="1"/>
  <c r="K3" i="1"/>
  <c r="K11" i="1"/>
  <c r="E11" i="1"/>
  <c r="B11" i="1"/>
  <c r="K13" i="1"/>
  <c r="H13" i="1"/>
  <c r="E13" i="1"/>
  <c r="B13" i="1"/>
  <c r="B5" i="1"/>
  <c r="E5" i="1"/>
  <c r="H5" i="1"/>
  <c r="K5" i="1"/>
  <c r="K17" i="1"/>
  <c r="B17" i="1"/>
  <c r="E17" i="1"/>
  <c r="H17" i="1"/>
  <c r="B9" i="1"/>
  <c r="E9" i="1"/>
  <c r="H9" i="1"/>
  <c r="K9" i="1"/>
</calcChain>
</file>

<file path=xl/sharedStrings.xml><?xml version="1.0" encoding="utf-8"?>
<sst xmlns="http://schemas.openxmlformats.org/spreadsheetml/2006/main" count="473" uniqueCount="165">
  <si>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</si>
  <si>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</si>
  <si>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</si>
  <si>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</si>
  <si>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</si>
  <si>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</si>
  <si>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</si>
  <si>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</si>
  <si>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total pts</t>
  </si>
  <si>
    <t>Lorraine Beitzel</t>
  </si>
  <si>
    <t>Danielle Soprano</t>
  </si>
  <si>
    <t>Mimi Missey</t>
  </si>
  <si>
    <t>Eileen Quigley</t>
  </si>
  <si>
    <t>Joanne McCarthy</t>
  </si>
  <si>
    <t>Caroline Davie</t>
  </si>
  <si>
    <t>Marcia Armstrong</t>
  </si>
  <si>
    <t>Carolyn Mazza</t>
  </si>
  <si>
    <t>Michele DaGama</t>
  </si>
  <si>
    <t>Karen Funk</t>
  </si>
  <si>
    <t>Dawn Schaefer</t>
  </si>
  <si>
    <t>Nancy Ouellette</t>
  </si>
  <si>
    <t>Beverly Jorgensen</t>
  </si>
  <si>
    <t>Pam Crenshaw</t>
  </si>
  <si>
    <t>Tammy Sutton</t>
  </si>
  <si>
    <t>Mary Holzaphel</t>
  </si>
  <si>
    <t>Adrienne Maxwell</t>
  </si>
  <si>
    <t>Annette Deck</t>
  </si>
  <si>
    <t>Christine McCabe</t>
  </si>
  <si>
    <t>Jane Fletcher</t>
  </si>
  <si>
    <t>Samantha Deck</t>
  </si>
  <si>
    <t>Susan d'Ottillie</t>
  </si>
  <si>
    <r>
      <rPr>
        <b/>
        <sz val="12"/>
        <color theme="1"/>
        <rFont val="Aptos Narrow"/>
        <family val="2"/>
        <scheme val="minor"/>
      </rPr>
      <t xml:space="preserve">Sunsetters  </t>
    </r>
    <r>
      <rPr>
        <b/>
        <sz val="14"/>
        <color theme="1"/>
        <rFont val="Aptos Narrow"/>
        <family val="2"/>
        <scheme val="minor"/>
      </rPr>
      <t xml:space="preserve"> WEEK 1</t>
    </r>
  </si>
  <si>
    <r>
      <rPr>
        <b/>
        <sz val="12"/>
        <color theme="1"/>
        <rFont val="Aptos Narrow"/>
        <family val="2"/>
        <scheme val="minor"/>
      </rPr>
      <t xml:space="preserve">Sunsetters  </t>
    </r>
    <r>
      <rPr>
        <b/>
        <sz val="14"/>
        <color theme="1"/>
        <rFont val="Aptos Narrow"/>
        <family val="2"/>
        <scheme val="minor"/>
      </rPr>
      <t xml:space="preserve"> WEEK 2</t>
    </r>
  </si>
  <si>
    <r>
      <rPr>
        <b/>
        <sz val="12"/>
        <color theme="1"/>
        <rFont val="Aptos Narrow"/>
        <family val="2"/>
        <scheme val="minor"/>
      </rPr>
      <t xml:space="preserve">Sunsetters  </t>
    </r>
    <r>
      <rPr>
        <b/>
        <sz val="14"/>
        <color theme="1"/>
        <rFont val="Aptos Narrow"/>
        <family val="2"/>
        <scheme val="minor"/>
      </rPr>
      <t xml:space="preserve"> WEEK 3</t>
    </r>
  </si>
  <si>
    <r>
      <rPr>
        <b/>
        <sz val="12"/>
        <color theme="1"/>
        <rFont val="Aptos Narrow"/>
        <family val="2"/>
        <scheme val="minor"/>
      </rPr>
      <t xml:space="preserve">Sunsetters  </t>
    </r>
    <r>
      <rPr>
        <b/>
        <sz val="14"/>
        <color theme="1"/>
        <rFont val="Aptos Narrow"/>
        <family val="2"/>
        <scheme val="minor"/>
      </rPr>
      <t xml:space="preserve"> WEEK 4</t>
    </r>
  </si>
  <si>
    <r>
      <rPr>
        <b/>
        <sz val="12"/>
        <color theme="1"/>
        <rFont val="Aptos Narrow"/>
        <family val="2"/>
        <scheme val="minor"/>
      </rPr>
      <t xml:space="preserve">Sunsetters  </t>
    </r>
    <r>
      <rPr>
        <b/>
        <sz val="14"/>
        <color theme="1"/>
        <rFont val="Aptos Narrow"/>
        <family val="2"/>
        <scheme val="minor"/>
      </rPr>
      <t xml:space="preserve"> WEEK 5</t>
    </r>
  </si>
  <si>
    <r>
      <rPr>
        <b/>
        <sz val="12"/>
        <color theme="1"/>
        <rFont val="Aptos Narrow"/>
        <family val="2"/>
        <scheme val="minor"/>
      </rPr>
      <t xml:space="preserve">Sunsetters  </t>
    </r>
    <r>
      <rPr>
        <b/>
        <sz val="14"/>
        <color theme="1"/>
        <rFont val="Aptos Narrow"/>
        <family val="2"/>
        <scheme val="minor"/>
      </rPr>
      <t xml:space="preserve"> WEEK 6</t>
    </r>
  </si>
  <si>
    <r>
      <rPr>
        <b/>
        <sz val="12"/>
        <color theme="1"/>
        <rFont val="Aptos Narrow"/>
        <family val="2"/>
        <scheme val="minor"/>
      </rPr>
      <t xml:space="preserve">Sunsetters  </t>
    </r>
    <r>
      <rPr>
        <b/>
        <sz val="14"/>
        <color theme="1"/>
        <rFont val="Aptos Narrow"/>
        <family val="2"/>
        <scheme val="minor"/>
      </rPr>
      <t xml:space="preserve"> WEEK 7</t>
    </r>
  </si>
  <si>
    <r>
      <rPr>
        <b/>
        <sz val="12"/>
        <color theme="1"/>
        <rFont val="Aptos Narrow"/>
        <family val="2"/>
        <scheme val="minor"/>
      </rPr>
      <t xml:space="preserve">Sunsetters  </t>
    </r>
    <r>
      <rPr>
        <b/>
        <sz val="14"/>
        <color theme="1"/>
        <rFont val="Aptos Narrow"/>
        <family val="2"/>
        <scheme val="minor"/>
      </rPr>
      <t xml:space="preserve"> WEEK 8</t>
    </r>
  </si>
  <si>
    <t>Justine Durstewitz</t>
  </si>
  <si>
    <t>Sonja Kinzlmaier</t>
  </si>
  <si>
    <t>Denise Humphries</t>
  </si>
  <si>
    <t>Laura Evy</t>
  </si>
  <si>
    <t>Janis Masco</t>
  </si>
  <si>
    <t>Sub Notes</t>
  </si>
  <si>
    <t>Janis Masco 4 Molly Bristol</t>
  </si>
  <si>
    <t>Vicky Rodriguez</t>
  </si>
  <si>
    <t>Cheryl Black</t>
  </si>
  <si>
    <t>Betsy Faulk</t>
  </si>
  <si>
    <t>Betsy Faulk 4 Amy Lowrance</t>
  </si>
  <si>
    <t>Susan Burke</t>
  </si>
  <si>
    <t>Susan Burke 4 Nan Murtha</t>
  </si>
  <si>
    <t>Kim Rockenstyre</t>
  </si>
  <si>
    <t>Molly Bristol</t>
  </si>
  <si>
    <t>Nan Murtha</t>
  </si>
  <si>
    <t>Amy Lowrance</t>
  </si>
  <si>
    <t>Cathy Hall</t>
  </si>
  <si>
    <t>Cathy H 4 Pam Crenshaw</t>
  </si>
  <si>
    <t>Kat H 4 Susand'Ottille</t>
  </si>
  <si>
    <t xml:space="preserve">Kat Hacker </t>
  </si>
  <si>
    <t>Janis M 4 Kim Rockenstyre</t>
  </si>
  <si>
    <t xml:space="preserve">Janis Masco </t>
  </si>
  <si>
    <t>Susan d'Ottille</t>
  </si>
  <si>
    <t>Kathy R 4 Eileen Quigley</t>
  </si>
  <si>
    <t>Kathy Rose</t>
  </si>
  <si>
    <t xml:space="preserve">sub used </t>
  </si>
  <si>
    <t>Sue Morrow</t>
  </si>
  <si>
    <t>Sue Morrow replaced Pam Crenshaw</t>
  </si>
  <si>
    <t>Betsy F 4 Laura Evy</t>
  </si>
  <si>
    <t>Cat Hacker</t>
  </si>
  <si>
    <t>Cat H 4 Mary Holzaphel</t>
  </si>
  <si>
    <t>Colleen T 4 Jane Fletcher</t>
  </si>
  <si>
    <t>Colleen Taylor</t>
  </si>
  <si>
    <t>Sue Morrow replaces Pam Crenshaw</t>
  </si>
  <si>
    <t>Janis M 4 Eileen Quigley</t>
  </si>
  <si>
    <t xml:space="preserve">Vicky Desrosiers </t>
  </si>
  <si>
    <t>Vicky D 4 Lorraine Beitzel</t>
  </si>
  <si>
    <t>Colleen T 4 Carolyn Mazza</t>
  </si>
  <si>
    <t xml:space="preserve">Rose Powers </t>
  </si>
  <si>
    <t>Rose P 4 Joann McCarthy</t>
  </si>
  <si>
    <t>Olivia Lechner</t>
  </si>
  <si>
    <t>Olivia L  4 Marcia Armstrong</t>
  </si>
  <si>
    <t>Melissa B 4 Justine Durstewitz</t>
  </si>
  <si>
    <t>Melissa Budz</t>
  </si>
  <si>
    <t>Elena A 4 Beverly Jorgensen</t>
  </si>
  <si>
    <t>Jill A 4 Mary Holzaphel</t>
  </si>
  <si>
    <t>Jane Fletcher/Michele</t>
  </si>
  <si>
    <t>Jane injury - Michele T</t>
  </si>
  <si>
    <t>Colleen T &amp; Carolyn Mazza</t>
  </si>
  <si>
    <t>Jill Adams</t>
  </si>
  <si>
    <t>Elena A &amp; Beverly J</t>
  </si>
  <si>
    <t>Elena A 4 Beverly Jorgensen - Beverly played the 2 make up games</t>
  </si>
  <si>
    <t>Caroline Mazza</t>
  </si>
  <si>
    <t>Michele T played 2 games for Jane Fletcher</t>
  </si>
  <si>
    <t>Jeanne H  played 1 game for Karen Funk</t>
  </si>
  <si>
    <t>Jeanne Hart</t>
  </si>
  <si>
    <t xml:space="preserve">Group 8 only played 1 game therefore, all 4 players will remain in place.  And because of this no one from group 7 will drop down. </t>
  </si>
  <si>
    <t>Janis M 4 Molly Bristol</t>
  </si>
  <si>
    <t xml:space="preserve">Jill Adams </t>
  </si>
  <si>
    <t>Jill A 4 Cheryl Black</t>
  </si>
  <si>
    <t>Missy B 4 Justine Durstewitz</t>
  </si>
  <si>
    <t>Missy Budz</t>
  </si>
  <si>
    <t>Maura Baldwin</t>
  </si>
  <si>
    <t>Maura B 4 Tammy Sutton</t>
  </si>
  <si>
    <t>Jeanne H 4 Jane Fletcher</t>
  </si>
  <si>
    <t>Michele Tomlinson</t>
  </si>
  <si>
    <t>Michele T 4 Nan Murtha</t>
  </si>
  <si>
    <t>Lisa Menten</t>
  </si>
  <si>
    <t>Lisa M 4 Caroline Davie</t>
  </si>
  <si>
    <t>Cathy Hall 4 Adrienne Maxwell</t>
  </si>
  <si>
    <t>Linda Knapp 4 Danielle Soprano</t>
  </si>
  <si>
    <t>Betsy Faulk 4 Denise Humphries</t>
  </si>
  <si>
    <t>Vicky Desrosiers 4 Karen Funk</t>
  </si>
  <si>
    <t>Linda K 4 Danielle Soprano</t>
  </si>
  <si>
    <t>Betsy F 4 Denise Humphries</t>
  </si>
  <si>
    <t>Vicky D 4 Karen Funk</t>
  </si>
  <si>
    <t>Betsy F 4 Joann McCarthy</t>
  </si>
  <si>
    <t>Group 8 were all subs so that match up was cancelled</t>
  </si>
  <si>
    <t>Liz Waldron 4 Molly Bristol</t>
  </si>
  <si>
    <t>Liz Waldron</t>
  </si>
  <si>
    <t>Terry Murphy 4 Lorraine Beitzel</t>
  </si>
  <si>
    <t>Terry Murphy</t>
  </si>
  <si>
    <t>Jill Adams 4 Cheryl Black</t>
  </si>
  <si>
    <t>Elena Anderson 4 Beverly Jorgensen</t>
  </si>
  <si>
    <t>Elena Anderson</t>
  </si>
  <si>
    <t>Michelle Melillo 4 Michele DaGama</t>
  </si>
  <si>
    <t>Michelle Melillo</t>
  </si>
  <si>
    <t>Missy Butz 4 Susan d'Ottille</t>
  </si>
  <si>
    <t>Betsy Faulk 4 Marcia Armstrong</t>
  </si>
  <si>
    <t xml:space="preserve">Susan Williams </t>
  </si>
  <si>
    <t>Susan Williams 4 Karen Funk</t>
  </si>
  <si>
    <t>Linda Knapp 4 Joann McCarthy</t>
  </si>
  <si>
    <t>Linda Knapp</t>
  </si>
  <si>
    <t>Missy B 4 Susan d'Ottille</t>
  </si>
  <si>
    <t>Linda K 4 Joann McCarthy</t>
  </si>
  <si>
    <t>Terry M 4 Lorraine Beitzel</t>
  </si>
  <si>
    <t>Liz W 4 Molly Bristol</t>
  </si>
  <si>
    <t>Betsy F 4 Marcia Armstrong</t>
  </si>
  <si>
    <t>Michelle M 4 Michele DaGama</t>
  </si>
  <si>
    <t>Susan W 4 Karen Funk</t>
  </si>
  <si>
    <t>Cindy Matthews 4 Sam Deck</t>
  </si>
  <si>
    <t>Cindy Matthews</t>
  </si>
  <si>
    <t>Cindy M 4 Sam Deck</t>
  </si>
  <si>
    <t>Sam Deck</t>
  </si>
  <si>
    <t>Joann McCarthy</t>
  </si>
  <si>
    <t>Katrina C 4 Eileen Quigley</t>
  </si>
  <si>
    <t>Katrina Carter</t>
  </si>
  <si>
    <t>Linda K 4 Karen Funk</t>
  </si>
  <si>
    <t>Cindy Y 4 Cheryl Black</t>
  </si>
  <si>
    <t>Cindy Yarborough</t>
  </si>
  <si>
    <t>Elena A 4 Sue Morrow</t>
  </si>
  <si>
    <t>Rose Powers</t>
  </si>
  <si>
    <t>Janis M 4 Caroline Davie</t>
  </si>
  <si>
    <t>Rose P 4 Nancy Ouellette</t>
  </si>
  <si>
    <t>Terry M 4 Nan Murtha</t>
  </si>
  <si>
    <t>Joann B 4 Jane Fletcher</t>
  </si>
  <si>
    <t>Joann Brown</t>
  </si>
  <si>
    <t>Olivia L 4 Dawn Schaefer</t>
  </si>
  <si>
    <t>Michele T 4 Kim Rockenstyre</t>
  </si>
  <si>
    <t>Betsy F 4 Lorraine Beitzel</t>
  </si>
  <si>
    <t>Polly M 4 Danielle Soprano</t>
  </si>
  <si>
    <t>Polly McMillan</t>
  </si>
  <si>
    <t xml:space="preserve">Dawn Schaefer </t>
  </si>
  <si>
    <t xml:space="preserve">Caroline Davie </t>
  </si>
  <si>
    <t xml:space="preserve">Karen Funk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</si>
</sst>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0" fontId="0" fillId="2" borderId="0" xfId="0" applyFill="1"/>
    <xf numFmtId="0" fontId="2" fillId="2" borderId="0" xfId="0" applyFont="1" applyFill="1"/>
    <xf numFmtId="164" fontId="2" fillId="0" borderId="1" xfId="1" applyNumberFormat="1" applyFont="1" applyBorder="1" applyAlignment="1"/>
    <xf numFmtId="164" fontId="2" fillId="0" borderId="0" xfId="1" applyNumberFormat="1" applyFont="1" applyBorder="1" applyAlignment="1"/>
    <xf numFmtId="164" fontId="2" fillId="0" borderId="1" xfId="1" applyNumberFormat="1" applyFont="1" applyFill="1" applyBorder="1" applyAlignment="1"/>
    <xf numFmtId="164" fontId="2" fillId="0" borderId="0" xfId="1" applyNumberFormat="1" applyFont="1" applyFill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/>
    <xf numFmtId="0" fontId="4" fillId="0" borderId="0" xfId="0" applyFont="1" applyAlignment="1">
      <alignment horizontal="center"/>
    </xf>
    <xf numFmtId="0" fontId="2" fillId="3" borderId="0" xfId="0" applyFont="1" applyFill="1"/>
    <xf numFmtId="0" fontId="6" fillId="0" borderId="0" xfId="0" applyFont="1" applyAlignment="1">
      <alignment horizontal="center"/>
    </xf>
    <xf numFmtId="164" fontId="2" fillId="4" borderId="1" xfId="1" applyNumberFormat="1" applyFont="1" applyFill="1" applyBorder="1" applyAlignment="1"/>
    <xf numFmtId="0" fontId="0" fillId="3" borderId="0" xfId="0" applyFill="1"/>
    <xf numFmtId="0" fontId="2" fillId="5" borderId="0" xfId="0" applyFont="1" applyFill="1"/>
    <xf numFmtId="0" fontId="2" fillId="6" borderId="0" xfId="0" applyFont="1" applyFill="1"/>
    <xf numFmtId="0" fontId="0" fillId="6" borderId="0" xfId="0" applyFill="1"/>
    <xf numFmtId="0" fontId="5" fillId="0" borderId="0" xfId="0" applyFont="1"/>
    <xf numFmtId="0" fontId="2" fillId="7" borderId="0" xfId="0" applyFont="1" applyFill="1"/>
    <xf numFmtId="164" fontId="2" fillId="8" borderId="1" xfId="1" applyNumberFormat="1" applyFont="1" applyFill="1" applyBorder="1" applyAlignment="1"/>
    <xf numFmtId="164" fontId="2" fillId="9" borderId="1" xfId="1" applyNumberFormat="1" applyFont="1" applyFill="1" applyBorder="1" applyAlignment="1"/>
    <xf numFmtId="164" fontId="2" fillId="10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116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97173-5ECE-45DD-B8CA-852EC413998A}">
  <dimension ref="A1:R20"/>
  <sheetViews>
    <sheetView workbookViewId="0"/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9.140625" customWidth="1"/>
    <col min="5" max="5" width="6.7109375" customWidth="1"/>
    <col min="6" max="6" width="3.42578125" customWidth="1"/>
    <col min="7" max="7" width="18.28515625" customWidth="1"/>
    <col min="8" max="8" width="6.7109375" customWidth="1"/>
    <col min="9" max="9" width="3.42578125" customWidth="1"/>
    <col min="10" max="10" width="18.42578125" customWidth="1"/>
    <col min="11" max="11" width="6.7109375" customWidth="1"/>
    <col min="12" max="12" width="3" customWidth="1"/>
    <col min="14" max="14" width="3.85546875" customWidth="1"/>
    <col min="15" max="15" width="29.85546875" customWidth="1"/>
  </cols>
  <sheetData>
    <row r="1" spans="1:18" ht="37.5" x14ac:dyDescent="0.3">
      <c r="A1" s="9" t="s">
        <v>31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4" t="s">
        <v>44</v>
      </c>
    </row>
    <row r="2" spans="1:18" ht="15.75" thickBot="1" x14ac:dyDescent="0.3">
      <c r="C2" s="3"/>
      <c r="F2" s="3"/>
      <c r="I2" s="3"/>
      <c r="L2" s="3"/>
    </row>
    <row r="3" spans="1:18" ht="15.75" thickBot="1" x14ac:dyDescent="0.3">
      <c r="A3" s="13" t="s">
        <v>43</v>
      </c>
      <c r="B3" s="7">
        <f>15+15+15</f>
        <v>45</v>
      </c>
      <c r="C3" s="2"/>
      <c r="D3" s="2" t="s">
        <v>29</v>
      </c>
      <c r="E3" s="7">
        <f>3+3+15</f>
        <v>21</v>
      </c>
      <c r="F3" s="2"/>
      <c r="G3" s="2" t="s">
        <v>39</v>
      </c>
      <c r="H3" s="7">
        <f>15+3+4</f>
        <v>22</v>
      </c>
      <c r="I3" s="2"/>
      <c r="J3" s="2" t="s">
        <v>16</v>
      </c>
      <c r="K3" s="5">
        <f>3+15+9</f>
        <v>27</v>
      </c>
      <c r="L3" s="4"/>
      <c r="M3" s="11" t="s">
        <v>0</v>
      </c>
      <c r="O3" t="s">
        <v>45</v>
      </c>
      <c r="P3" s="2"/>
      <c r="Q3" s="2"/>
      <c r="R3" s="2"/>
    </row>
    <row r="4" spans="1:18" ht="15.75" thickBot="1" x14ac:dyDescent="0.3">
      <c r="A4" s="2"/>
      <c r="B4" s="8"/>
      <c r="C4" s="2"/>
      <c r="D4" s="2"/>
      <c r="E4" s="8"/>
      <c r="F4" s="2"/>
      <c r="G4" s="2"/>
      <c r="H4" s="8"/>
      <c r="I4" s="2"/>
      <c r="J4" s="2"/>
      <c r="K4" s="6"/>
      <c r="L4" s="4"/>
      <c r="M4" s="10"/>
      <c r="P4" s="2"/>
      <c r="Q4" s="2"/>
      <c r="R4" s="2"/>
    </row>
    <row r="5" spans="1:18" ht="15.75" thickBot="1" x14ac:dyDescent="0.3">
      <c r="A5" s="2" t="s">
        <v>46</v>
      </c>
      <c r="B5" s="7">
        <f>15+15+7</f>
        <v>37</v>
      </c>
      <c r="C5" s="2"/>
      <c r="D5" s="2" t="s">
        <v>26</v>
      </c>
      <c r="E5" s="7">
        <f>9+15+15</f>
        <v>39</v>
      </c>
      <c r="F5" s="2"/>
      <c r="G5" s="2" t="s">
        <v>40</v>
      </c>
      <c r="H5" s="7">
        <f>15+10+15</f>
        <v>40</v>
      </c>
      <c r="I5" s="2"/>
      <c r="J5" s="2" t="s">
        <v>20</v>
      </c>
      <c r="K5" s="7">
        <f>9+10+7</f>
        <v>26</v>
      </c>
      <c r="L5" s="4"/>
      <c r="M5" s="11" t="s">
        <v>1</v>
      </c>
      <c r="P5" s="2"/>
      <c r="Q5" s="2"/>
      <c r="R5" s="2"/>
    </row>
    <row r="6" spans="1:18" ht="15.75" thickBot="1" x14ac:dyDescent="0.3">
      <c r="B6" s="8"/>
      <c r="C6" s="2"/>
      <c r="D6" s="2"/>
      <c r="E6" s="8"/>
      <c r="F6" s="2"/>
      <c r="G6" s="2"/>
      <c r="H6" s="8"/>
      <c r="I6" s="2"/>
      <c r="J6" s="2"/>
      <c r="K6" s="8"/>
      <c r="L6" s="4"/>
      <c r="M6" s="10"/>
      <c r="P6" s="2"/>
      <c r="Q6" s="2"/>
      <c r="R6" s="2"/>
    </row>
    <row r="7" spans="1:18" ht="15.75" thickBot="1" x14ac:dyDescent="0.3">
      <c r="A7" s="2" t="s">
        <v>11</v>
      </c>
      <c r="B7" s="7">
        <f>12+15+13+1</f>
        <v>41</v>
      </c>
      <c r="C7" s="2"/>
      <c r="D7" s="2" t="s">
        <v>23</v>
      </c>
      <c r="E7" s="7">
        <f>12+12+15</f>
        <v>39</v>
      </c>
      <c r="F7" s="2"/>
      <c r="G7" s="2" t="s">
        <v>47</v>
      </c>
      <c r="H7" s="7">
        <f>15+12+13</f>
        <v>40</v>
      </c>
      <c r="I7" s="2"/>
      <c r="J7" s="13" t="s">
        <v>50</v>
      </c>
      <c r="K7" s="7">
        <f>15+15+15</f>
        <v>45</v>
      </c>
      <c r="L7" s="3"/>
      <c r="M7" s="11" t="s">
        <v>2</v>
      </c>
      <c r="O7" t="s">
        <v>51</v>
      </c>
      <c r="P7" s="2"/>
      <c r="Q7" s="2"/>
      <c r="R7" s="2"/>
    </row>
    <row r="8" spans="1:18" ht="15.75" thickBot="1" x14ac:dyDescent="0.3">
      <c r="A8" s="2"/>
      <c r="G8" s="2"/>
      <c r="J8" s="2"/>
      <c r="L8" s="3"/>
      <c r="M8" s="10"/>
      <c r="P8" s="2"/>
      <c r="Q8" s="2"/>
      <c r="R8" s="2"/>
    </row>
    <row r="9" spans="1:18" ht="15.75" thickBot="1" x14ac:dyDescent="0.3">
      <c r="A9" s="2" t="s">
        <v>15</v>
      </c>
      <c r="B9" s="7">
        <f>15+5+14</f>
        <v>34</v>
      </c>
      <c r="C9" s="2"/>
      <c r="D9" s="2" t="s">
        <v>19</v>
      </c>
      <c r="E9" s="7">
        <f>11+15+14</f>
        <v>40</v>
      </c>
      <c r="F9" s="2"/>
      <c r="G9" s="13" t="s">
        <v>48</v>
      </c>
      <c r="H9" s="7">
        <f>15+15+15</f>
        <v>45</v>
      </c>
      <c r="I9" s="2"/>
      <c r="J9" s="2" t="s">
        <v>52</v>
      </c>
      <c r="K9" s="7">
        <f>11+5+15</f>
        <v>31</v>
      </c>
      <c r="L9" s="3"/>
      <c r="M9" s="11" t="s">
        <v>3</v>
      </c>
      <c r="O9" t="s">
        <v>49</v>
      </c>
      <c r="P9" s="2"/>
      <c r="Q9" s="2"/>
      <c r="R9" s="2"/>
    </row>
    <row r="10" spans="1:18" ht="15.75" thickBot="1" x14ac:dyDescent="0.3">
      <c r="A10" s="2"/>
      <c r="D10" s="2"/>
      <c r="G10" s="2"/>
      <c r="J10" s="2"/>
      <c r="L10" s="3"/>
      <c r="M10" s="10"/>
      <c r="P10" s="2"/>
      <c r="Q10" s="2"/>
      <c r="R10" s="2"/>
    </row>
    <row r="11" spans="1:18" ht="15.75" thickBot="1" x14ac:dyDescent="0.3">
      <c r="A11" s="2" t="s">
        <v>12</v>
      </c>
      <c r="B11" s="7">
        <f>15+15+2</f>
        <v>32</v>
      </c>
      <c r="C11" s="2"/>
      <c r="D11" s="2" t="s">
        <v>30</v>
      </c>
      <c r="E11" s="7">
        <f>15+4+15</f>
        <v>34</v>
      </c>
      <c r="F11" s="2"/>
      <c r="G11" s="2" t="s">
        <v>28</v>
      </c>
      <c r="H11" s="7">
        <f>4+15+15+1</f>
        <v>35</v>
      </c>
      <c r="I11" s="2"/>
      <c r="J11" s="2" t="s">
        <v>41</v>
      </c>
      <c r="K11" s="7">
        <f>4+4+2</f>
        <v>10</v>
      </c>
      <c r="L11" s="3"/>
      <c r="M11" s="11" t="s">
        <v>4</v>
      </c>
      <c r="P11" s="2"/>
      <c r="Q11" s="2"/>
      <c r="R11" s="2"/>
    </row>
    <row r="12" spans="1:18" ht="15.75" thickBot="1" x14ac:dyDescent="0.3">
      <c r="D12" s="2"/>
      <c r="G12" s="2"/>
      <c r="J12" s="2"/>
      <c r="L12" s="3"/>
      <c r="M12" s="10"/>
      <c r="P12" s="2"/>
      <c r="Q12" s="2"/>
      <c r="R12" s="2"/>
    </row>
    <row r="13" spans="1:18" ht="15.75" thickBot="1" x14ac:dyDescent="0.3">
      <c r="A13" s="2" t="s">
        <v>9</v>
      </c>
      <c r="B13" s="7">
        <f>8+5+15</f>
        <v>28</v>
      </c>
      <c r="C13" s="2"/>
      <c r="D13" s="2" t="s">
        <v>27</v>
      </c>
      <c r="E13" s="7">
        <f>8+15+0</f>
        <v>23</v>
      </c>
      <c r="F13" s="2"/>
      <c r="G13" s="2" t="s">
        <v>42</v>
      </c>
      <c r="H13" s="7">
        <f>15+15+15</f>
        <v>45</v>
      </c>
      <c r="I13" s="2"/>
      <c r="J13" s="2" t="s">
        <v>10</v>
      </c>
      <c r="K13" s="7">
        <f>15+5+0</f>
        <v>20</v>
      </c>
      <c r="L13" s="3"/>
      <c r="M13" s="11" t="s">
        <v>5</v>
      </c>
      <c r="P13" s="2"/>
      <c r="Q13" s="2"/>
      <c r="R13" s="2"/>
    </row>
    <row r="14" spans="1:18" ht="15.75" thickBot="1" x14ac:dyDescent="0.3">
      <c r="A14" s="2"/>
      <c r="D14" s="2"/>
      <c r="G14" s="2"/>
      <c r="J14" s="2"/>
      <c r="L14" s="3"/>
      <c r="M14" s="10"/>
      <c r="P14" s="2"/>
      <c r="Q14" s="2"/>
      <c r="R14" s="2"/>
    </row>
    <row r="15" spans="1:18" ht="15.75" thickBot="1" x14ac:dyDescent="0.3">
      <c r="A15" s="2" t="s">
        <v>13</v>
      </c>
      <c r="B15" s="7">
        <f>15+15+15</f>
        <v>45</v>
      </c>
      <c r="C15" s="2"/>
      <c r="D15" s="2" t="s">
        <v>24</v>
      </c>
      <c r="E15" s="7">
        <f>7+15+5</f>
        <v>27</v>
      </c>
      <c r="F15" s="2"/>
      <c r="G15" s="2" t="s">
        <v>25</v>
      </c>
      <c r="H15" s="7">
        <f>15+4+5</f>
        <v>24</v>
      </c>
      <c r="I15" s="2"/>
      <c r="J15" s="2" t="s">
        <v>14</v>
      </c>
      <c r="K15" s="7">
        <f>7+4+15</f>
        <v>26</v>
      </c>
      <c r="L15" s="3"/>
      <c r="M15" s="11" t="s">
        <v>6</v>
      </c>
      <c r="P15" s="2"/>
      <c r="Q15" s="2"/>
      <c r="R15" s="2"/>
    </row>
    <row r="16" spans="1:18" ht="15.75" thickBot="1" x14ac:dyDescent="0.3">
      <c r="A16" s="2"/>
      <c r="D16" s="2"/>
      <c r="G16" s="2"/>
      <c r="J16" s="2"/>
      <c r="L16" s="3"/>
      <c r="M16" s="10"/>
      <c r="P16" s="2"/>
      <c r="Q16" s="2"/>
      <c r="R16" s="2"/>
    </row>
    <row r="17" spans="1:17" ht="15.75" thickBot="1" x14ac:dyDescent="0.3">
      <c r="A17" s="2" t="s">
        <v>17</v>
      </c>
      <c r="B17" s="7">
        <f>9+15+15</f>
        <v>39</v>
      </c>
      <c r="C17" s="2"/>
      <c r="D17" s="2" t="s">
        <v>21</v>
      </c>
      <c r="E17" s="7">
        <f>15+2+15</f>
        <v>32</v>
      </c>
      <c r="F17" s="2"/>
      <c r="G17" s="2" t="s">
        <v>22</v>
      </c>
      <c r="H17" s="7">
        <f>9+2+7</f>
        <v>18</v>
      </c>
      <c r="I17" s="2"/>
      <c r="J17" s="2" t="s">
        <v>18</v>
      </c>
      <c r="K17" s="7">
        <f>15+15+7</f>
        <v>37</v>
      </c>
      <c r="L17" s="3"/>
      <c r="M17" s="11" t="s">
        <v>7</v>
      </c>
      <c r="Q17" s="2"/>
    </row>
    <row r="18" spans="1:17" x14ac:dyDescent="0.25">
      <c r="Q18" s="2"/>
    </row>
    <row r="20" spans="1:17" x14ac:dyDescent="0.25">
      <c r="A20" s="16" t="s">
        <v>65</v>
      </c>
    </row>
  </sheetData>
  <conditionalFormatting sqref="B3 E3 H3 K3">
    <cfRule type="top10" dxfId="115" priority="16" percent="1" bottom="1" rank="1"/>
  </conditionalFormatting>
  <conditionalFormatting sqref="B5 E5 H5 K5">
    <cfRule type="top10" dxfId="114" priority="14" percent="1" bottom="1" rank="1"/>
    <cfRule type="top10" dxfId="113" priority="15" percent="1" rank="1"/>
  </conditionalFormatting>
  <conditionalFormatting sqref="B7 E7 H7 K7">
    <cfRule type="top10" dxfId="112" priority="12" percent="1" bottom="1" rank="1"/>
    <cfRule type="top10" dxfId="111" priority="13" percent="1" rank="1"/>
  </conditionalFormatting>
  <conditionalFormatting sqref="B9 E9 H9 K9">
    <cfRule type="top10" dxfId="110" priority="10" percent="1" bottom="1" rank="1"/>
    <cfRule type="top10" dxfId="109" priority="11" percent="1" rank="1"/>
  </conditionalFormatting>
  <conditionalFormatting sqref="B11 E11 H11 K11">
    <cfRule type="top10" dxfId="108" priority="8" percent="1" bottom="1" rank="1"/>
    <cfRule type="top10" dxfId="107" priority="9" percent="1" rank="1"/>
  </conditionalFormatting>
  <conditionalFormatting sqref="B13 E13 H13 K13">
    <cfRule type="top10" dxfId="106" priority="6" percent="1" bottom="1" rank="1"/>
    <cfRule type="top10" dxfId="105" priority="7" percent="1" rank="1"/>
  </conditionalFormatting>
  <conditionalFormatting sqref="B15 E15 H15 K15">
    <cfRule type="top10" dxfId="104" priority="4" percent="1" bottom="1" rank="1"/>
    <cfRule type="top10" dxfId="103" priority="5" percent="1" rank="1"/>
  </conditionalFormatting>
  <conditionalFormatting sqref="B17 E17 H17 K17">
    <cfRule type="top10" dxfId="102" priority="1" percent="1" rank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AC77-FA88-4E9C-B443-BC5B18C211F8}">
  <sheetPr>
    <pageSetUpPr fitToPage="1"/>
  </sheetPr>
  <dimension ref="A1:R20"/>
  <sheetViews>
    <sheetView workbookViewId="0"/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9.140625" customWidth="1"/>
    <col min="5" max="5" width="6.7109375" customWidth="1"/>
    <col min="6" max="6" width="3.42578125" customWidth="1"/>
    <col min="7" max="7" width="18.28515625" customWidth="1"/>
    <col min="8" max="8" width="6.7109375" customWidth="1"/>
    <col min="9" max="9" width="3.42578125" customWidth="1"/>
    <col min="10" max="10" width="18.42578125" customWidth="1"/>
    <col min="11" max="11" width="6.7109375" customWidth="1"/>
    <col min="12" max="12" width="3" customWidth="1"/>
    <col min="14" max="14" width="3.85546875" customWidth="1"/>
    <col min="15" max="15" width="29.85546875" customWidth="1"/>
  </cols>
  <sheetData>
    <row r="1" spans="1:18" ht="37.5" x14ac:dyDescent="0.3">
      <c r="A1" s="9" t="s">
        <v>32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4" t="s">
        <v>44</v>
      </c>
    </row>
    <row r="2" spans="1:18" ht="15.75" thickBot="1" x14ac:dyDescent="0.3">
      <c r="C2" s="3"/>
      <c r="F2" s="3"/>
      <c r="I2" s="3"/>
      <c r="L2" s="3"/>
    </row>
    <row r="3" spans="1:18" ht="15.75" thickBot="1" x14ac:dyDescent="0.3">
      <c r="A3" s="2" t="s">
        <v>53</v>
      </c>
      <c r="B3" s="7">
        <f>15+9+15</f>
        <v>39</v>
      </c>
      <c r="C3" s="2"/>
      <c r="D3" s="2" t="s">
        <v>40</v>
      </c>
      <c r="E3" s="7">
        <f>15+15+7</f>
        <v>37</v>
      </c>
      <c r="F3" s="2"/>
      <c r="G3" s="2" t="s">
        <v>39</v>
      </c>
      <c r="H3" s="7">
        <f>3+9+7</f>
        <v>19</v>
      </c>
      <c r="I3" s="2"/>
      <c r="J3" s="2" t="s">
        <v>16</v>
      </c>
      <c r="K3" s="5">
        <f>3+15+15</f>
        <v>33</v>
      </c>
      <c r="L3" s="4"/>
      <c r="M3" s="11" t="s">
        <v>0</v>
      </c>
      <c r="P3" s="2"/>
      <c r="Q3" s="2"/>
      <c r="R3" s="2"/>
    </row>
    <row r="4" spans="1:18" ht="15.75" thickBot="1" x14ac:dyDescent="0.3">
      <c r="A4" s="2"/>
      <c r="B4" s="8"/>
      <c r="C4" s="2"/>
      <c r="D4" s="2"/>
      <c r="E4" s="8"/>
      <c r="F4" s="2"/>
      <c r="H4" s="8"/>
      <c r="I4" s="2"/>
      <c r="J4" s="2"/>
      <c r="K4" s="6"/>
      <c r="L4" s="4"/>
      <c r="M4" s="10"/>
      <c r="P4" s="2"/>
      <c r="Q4" s="2"/>
      <c r="R4" s="2"/>
    </row>
    <row r="5" spans="1:18" ht="15.75" thickBot="1" x14ac:dyDescent="0.3">
      <c r="A5" s="2" t="s">
        <v>46</v>
      </c>
      <c r="B5" s="7">
        <f>5+12+15</f>
        <v>32</v>
      </c>
      <c r="C5" s="2"/>
      <c r="D5" s="2" t="s">
        <v>26</v>
      </c>
      <c r="E5" s="7">
        <f>15+12+4</f>
        <v>31</v>
      </c>
      <c r="F5" s="2"/>
      <c r="G5" s="2" t="s">
        <v>29</v>
      </c>
      <c r="H5" s="7">
        <f>5+15+4</f>
        <v>24</v>
      </c>
      <c r="I5" s="2"/>
      <c r="J5" s="2" t="s">
        <v>11</v>
      </c>
      <c r="K5" s="7">
        <f>15+15+15</f>
        <v>45</v>
      </c>
      <c r="L5" s="4"/>
      <c r="M5" s="11" t="s">
        <v>1</v>
      </c>
      <c r="P5" s="2"/>
      <c r="Q5" s="2"/>
      <c r="R5" s="2"/>
    </row>
    <row r="6" spans="1:18" ht="15.75" thickBot="1" x14ac:dyDescent="0.3">
      <c r="B6" s="8"/>
      <c r="C6" s="2"/>
      <c r="D6" s="2"/>
      <c r="E6" s="8"/>
      <c r="F6" s="2"/>
      <c r="G6" s="2"/>
      <c r="H6" s="8"/>
      <c r="I6" s="2"/>
      <c r="J6" s="2"/>
      <c r="K6" s="8"/>
      <c r="L6" s="4"/>
      <c r="M6" s="10"/>
      <c r="P6" s="2"/>
      <c r="Q6" s="2"/>
      <c r="R6" s="2"/>
    </row>
    <row r="7" spans="1:18" ht="15.75" thickBot="1" x14ac:dyDescent="0.3">
      <c r="A7" s="2" t="s">
        <v>20</v>
      </c>
      <c r="B7" s="7">
        <f>15+11+15</f>
        <v>41</v>
      </c>
      <c r="C7" s="2"/>
      <c r="D7" s="2" t="s">
        <v>19</v>
      </c>
      <c r="E7" s="7">
        <f>3+15+15</f>
        <v>33</v>
      </c>
      <c r="F7" s="2"/>
      <c r="G7" s="2" t="s">
        <v>47</v>
      </c>
      <c r="H7" s="7">
        <f>15+15+12</f>
        <v>42</v>
      </c>
      <c r="I7" s="2"/>
      <c r="J7" s="2" t="s">
        <v>54</v>
      </c>
      <c r="K7" s="7">
        <f>3+11+12</f>
        <v>26</v>
      </c>
      <c r="L7" s="3"/>
      <c r="M7" s="11" t="s">
        <v>2</v>
      </c>
      <c r="P7" s="2"/>
      <c r="Q7" s="2"/>
      <c r="R7" s="2"/>
    </row>
    <row r="8" spans="1:18" ht="15.75" thickBot="1" x14ac:dyDescent="0.3">
      <c r="A8" s="2"/>
      <c r="G8" s="2"/>
      <c r="J8" s="2"/>
      <c r="L8" s="3"/>
      <c r="M8" s="10"/>
      <c r="P8" s="2"/>
      <c r="Q8" s="2"/>
      <c r="R8" s="2"/>
    </row>
    <row r="9" spans="1:18" ht="15.75" thickBot="1" x14ac:dyDescent="0.3">
      <c r="A9" s="2" t="s">
        <v>15</v>
      </c>
      <c r="B9" s="7">
        <f>9+15+15</f>
        <v>39</v>
      </c>
      <c r="C9" s="2"/>
      <c r="D9" s="2" t="s">
        <v>23</v>
      </c>
      <c r="E9" s="7">
        <f>15+15+8</f>
        <v>38</v>
      </c>
      <c r="F9" s="2"/>
      <c r="G9" s="2" t="s">
        <v>55</v>
      </c>
      <c r="H9" s="7">
        <f>15+2+15</f>
        <v>32</v>
      </c>
      <c r="I9" s="2"/>
      <c r="J9" s="2" t="s">
        <v>28</v>
      </c>
      <c r="K9" s="7">
        <f>9+2+8</f>
        <v>19</v>
      </c>
      <c r="L9" s="3"/>
      <c r="M9" s="11" t="s">
        <v>3</v>
      </c>
      <c r="P9" s="2"/>
      <c r="Q9" s="2"/>
      <c r="R9" s="2"/>
    </row>
    <row r="10" spans="1:18" ht="15.75" thickBot="1" x14ac:dyDescent="0.3">
      <c r="A10" s="2"/>
      <c r="D10" s="2"/>
      <c r="J10" s="2"/>
      <c r="L10" s="3"/>
      <c r="M10" s="10"/>
      <c r="O10" t="s">
        <v>63</v>
      </c>
      <c r="P10" s="2"/>
      <c r="Q10" s="2"/>
      <c r="R10" s="2"/>
    </row>
    <row r="11" spans="1:18" ht="15.75" thickBot="1" x14ac:dyDescent="0.3">
      <c r="A11" s="13" t="s">
        <v>64</v>
      </c>
      <c r="B11" s="7">
        <f>12+15+3</f>
        <v>30</v>
      </c>
      <c r="C11" s="2"/>
      <c r="D11" s="13" t="s">
        <v>59</v>
      </c>
      <c r="E11" s="7">
        <f>15+3+3</f>
        <v>21</v>
      </c>
      <c r="F11" s="2"/>
      <c r="G11" s="13" t="s">
        <v>61</v>
      </c>
      <c r="H11" s="7">
        <f>15+15+15</f>
        <v>45</v>
      </c>
      <c r="I11" s="2"/>
      <c r="J11" s="2" t="s">
        <v>42</v>
      </c>
      <c r="K11" s="15">
        <f>12+3+15</f>
        <v>30</v>
      </c>
      <c r="L11" s="3"/>
      <c r="M11" s="11" t="s">
        <v>4</v>
      </c>
      <c r="O11" t="s">
        <v>58</v>
      </c>
      <c r="P11" s="2"/>
      <c r="Q11" s="2"/>
      <c r="R11" s="2"/>
    </row>
    <row r="12" spans="1:18" ht="15.75" thickBot="1" x14ac:dyDescent="0.3">
      <c r="D12" s="2"/>
      <c r="J12" s="2"/>
      <c r="L12" s="3"/>
      <c r="M12" s="10"/>
      <c r="O12" t="s">
        <v>60</v>
      </c>
      <c r="P12" s="2"/>
      <c r="Q12" s="2"/>
      <c r="R12" s="2"/>
    </row>
    <row r="13" spans="1:18" ht="15.75" thickBot="1" x14ac:dyDescent="0.3">
      <c r="A13" s="2" t="s">
        <v>9</v>
      </c>
      <c r="B13" s="7">
        <f>15+15+0</f>
        <v>30</v>
      </c>
      <c r="C13" s="2"/>
      <c r="D13" s="2" t="s">
        <v>27</v>
      </c>
      <c r="E13" s="7">
        <f>2+15+15+1</f>
        <v>33</v>
      </c>
      <c r="F13" s="2"/>
      <c r="G13" s="2" t="s">
        <v>41</v>
      </c>
      <c r="H13" s="7">
        <f>2+2+0</f>
        <v>4</v>
      </c>
      <c r="I13" s="2"/>
      <c r="J13" s="2" t="s">
        <v>13</v>
      </c>
      <c r="K13" s="7">
        <f>15+2+15</f>
        <v>32</v>
      </c>
      <c r="L13" s="3"/>
      <c r="M13" s="11" t="s">
        <v>5</v>
      </c>
      <c r="P13" s="2"/>
      <c r="Q13" s="2"/>
      <c r="R13" s="2"/>
    </row>
    <row r="14" spans="1:18" ht="15.75" thickBot="1" x14ac:dyDescent="0.3">
      <c r="D14" s="2"/>
      <c r="G14" s="2"/>
      <c r="J14" s="2"/>
      <c r="L14" s="3"/>
      <c r="M14" s="10"/>
      <c r="P14" s="2"/>
      <c r="Q14" s="2"/>
      <c r="R14" s="2"/>
    </row>
    <row r="15" spans="1:18" ht="15.75" thickBot="1" x14ac:dyDescent="0.3">
      <c r="A15" s="2" t="s">
        <v>10</v>
      </c>
      <c r="B15" s="7">
        <f>6+1+7</f>
        <v>14</v>
      </c>
      <c r="C15" s="2"/>
      <c r="D15" s="2" t="s">
        <v>24</v>
      </c>
      <c r="E15" s="7">
        <f>15+15+7</f>
        <v>37</v>
      </c>
      <c r="F15" s="2"/>
      <c r="G15" s="2" t="s">
        <v>17</v>
      </c>
      <c r="H15" s="7">
        <f>15+1+15</f>
        <v>31</v>
      </c>
      <c r="I15" s="2"/>
      <c r="J15" s="2" t="s">
        <v>14</v>
      </c>
      <c r="K15" s="7">
        <f>6+15+15</f>
        <v>36</v>
      </c>
      <c r="L15" s="3"/>
      <c r="M15" s="11" t="s">
        <v>6</v>
      </c>
      <c r="P15" s="2"/>
      <c r="Q15" s="2"/>
      <c r="R15" s="2"/>
    </row>
    <row r="16" spans="1:18" ht="15.75" thickBot="1" x14ac:dyDescent="0.3">
      <c r="D16" s="2"/>
      <c r="G16" s="2"/>
      <c r="J16" s="2"/>
      <c r="L16" s="3"/>
      <c r="M16" s="10"/>
      <c r="P16" s="2"/>
      <c r="Q16" s="2"/>
      <c r="R16" s="2"/>
    </row>
    <row r="17" spans="1:17" ht="15.75" thickBot="1" x14ac:dyDescent="0.3">
      <c r="A17" s="2" t="s">
        <v>25</v>
      </c>
      <c r="B17" s="7">
        <f>15+6+6</f>
        <v>27</v>
      </c>
      <c r="C17" s="2"/>
      <c r="D17" s="2" t="s">
        <v>21</v>
      </c>
      <c r="E17" s="15">
        <f>7+6+15+1</f>
        <v>29</v>
      </c>
      <c r="F17" s="2"/>
      <c r="G17" s="13" t="s">
        <v>56</v>
      </c>
      <c r="H17" s="7">
        <f>15+15+15</f>
        <v>45</v>
      </c>
      <c r="I17" s="2"/>
      <c r="J17" s="2" t="s">
        <v>18</v>
      </c>
      <c r="K17" s="7">
        <f>7+15+6</f>
        <v>28</v>
      </c>
      <c r="L17" s="3"/>
      <c r="M17" s="11" t="s">
        <v>7</v>
      </c>
      <c r="O17" t="s">
        <v>57</v>
      </c>
      <c r="Q17" s="2"/>
    </row>
    <row r="18" spans="1:17" x14ac:dyDescent="0.25">
      <c r="Q18" s="2"/>
    </row>
    <row r="20" spans="1:17" x14ac:dyDescent="0.25">
      <c r="A20" s="16" t="s">
        <v>65</v>
      </c>
    </row>
  </sheetData>
  <conditionalFormatting sqref="B3 E3 H3 K3">
    <cfRule type="top10" dxfId="101" priority="14" percent="1" bottom="1" rank="1"/>
  </conditionalFormatting>
  <conditionalFormatting sqref="B5 E5 H5 K5">
    <cfRule type="top10" dxfId="100" priority="12" percent="1" bottom="1" rank="1"/>
    <cfRule type="top10" dxfId="99" priority="13" percent="1" rank="1"/>
  </conditionalFormatting>
  <conditionalFormatting sqref="B7 E7 H7 K7">
    <cfRule type="top10" dxfId="98" priority="10" percent="1" bottom="1" rank="1"/>
    <cfRule type="top10" dxfId="97" priority="11" percent="1" rank="1"/>
  </conditionalFormatting>
  <conditionalFormatting sqref="B9 E9 H9 K9">
    <cfRule type="top10" dxfId="96" priority="8" percent="1" bottom="1" rank="1"/>
    <cfRule type="top10" dxfId="95" priority="9" percent="1" rank="1"/>
  </conditionalFormatting>
  <conditionalFormatting sqref="B11 E11 H11 K11">
    <cfRule type="top10" dxfId="94" priority="6" percent="1" bottom="1" rank="1"/>
    <cfRule type="top10" dxfId="93" priority="7" percent="1" rank="1"/>
  </conditionalFormatting>
  <conditionalFormatting sqref="B13 E13 H13 K13">
    <cfRule type="top10" dxfId="92" priority="4" percent="1" bottom="1" rank="1"/>
    <cfRule type="top10" dxfId="91" priority="5" percent="1" rank="1"/>
  </conditionalFormatting>
  <conditionalFormatting sqref="B15 E15 H15 K15">
    <cfRule type="top10" dxfId="90" priority="2" percent="1" bottom="1" rank="1"/>
    <cfRule type="top10" dxfId="89" priority="3" percent="1" rank="1"/>
  </conditionalFormatting>
  <conditionalFormatting sqref="B17 E17 H17 K17">
    <cfRule type="top10" dxfId="88" priority="1" percent="1" rank="1"/>
  </conditionalFormatting>
  <pageMargins left="0.7" right="0.7" top="0.75" bottom="0.75" header="0.3" footer="0.3"/>
  <pageSetup scale="77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3B92-A134-4025-A5F9-8094D628EDC1}">
  <dimension ref="A1:O26"/>
  <sheetViews>
    <sheetView workbookViewId="0">
      <selection activeCell="A2" sqref="A2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7" customWidth="1"/>
    <col min="8" max="8" width="6.7109375" customWidth="1"/>
    <col min="9" max="9" width="3.42578125" customWidth="1"/>
    <col min="10" max="10" width="18.42578125" customWidth="1"/>
    <col min="11" max="11" width="6.7109375" customWidth="1"/>
    <col min="12" max="12" width="3" customWidth="1"/>
    <col min="14" max="14" width="3.85546875" customWidth="1"/>
    <col min="15" max="15" width="29.85546875" customWidth="1"/>
  </cols>
  <sheetData>
    <row r="1" spans="1:15" ht="37.5" x14ac:dyDescent="0.3">
      <c r="A1" s="9" t="s">
        <v>33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2" t="s">
        <v>44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53</v>
      </c>
      <c r="B3" s="7">
        <f>15+15+15</f>
        <v>45</v>
      </c>
      <c r="C3" s="2"/>
      <c r="D3" s="2" t="s">
        <v>40</v>
      </c>
      <c r="E3" s="7">
        <f>15+7+9</f>
        <v>31</v>
      </c>
      <c r="F3" s="2"/>
      <c r="G3" s="2" t="s">
        <v>11</v>
      </c>
      <c r="H3" s="7">
        <f>11+15+9</f>
        <v>35</v>
      </c>
      <c r="I3" s="2"/>
      <c r="J3" s="2" t="s">
        <v>16</v>
      </c>
      <c r="K3" s="5">
        <f>11+7+15</f>
        <v>33</v>
      </c>
      <c r="L3" s="4"/>
      <c r="M3" s="11" t="s">
        <v>0</v>
      </c>
    </row>
    <row r="4" spans="1:15" ht="15.75" thickBot="1" x14ac:dyDescent="0.3">
      <c r="A4" s="2"/>
      <c r="B4" s="8"/>
      <c r="C4" s="2"/>
      <c r="D4" s="2"/>
      <c r="E4" s="8"/>
      <c r="F4" s="2"/>
      <c r="H4" s="8"/>
      <c r="I4" s="2"/>
      <c r="K4" s="6"/>
      <c r="L4" s="4"/>
      <c r="M4" s="10"/>
    </row>
    <row r="5" spans="1:15" ht="15.75" thickBot="1" x14ac:dyDescent="0.3">
      <c r="A5" s="2" t="s">
        <v>46</v>
      </c>
      <c r="B5" s="7">
        <f>15+15+15</f>
        <v>45</v>
      </c>
      <c r="C5" s="2"/>
      <c r="D5" s="2" t="s">
        <v>26</v>
      </c>
      <c r="E5" s="7">
        <f>15+7+9</f>
        <v>31</v>
      </c>
      <c r="F5" s="2"/>
      <c r="G5" s="2" t="s">
        <v>47</v>
      </c>
      <c r="H5" s="7">
        <f>2+7+15</f>
        <v>24</v>
      </c>
      <c r="I5" s="2"/>
      <c r="J5" s="2" t="s">
        <v>39</v>
      </c>
      <c r="K5" s="7">
        <f>2+15+9</f>
        <v>26</v>
      </c>
      <c r="L5" s="4"/>
      <c r="M5" s="11" t="s">
        <v>1</v>
      </c>
    </row>
    <row r="6" spans="1:15" ht="15.75" thickBot="1" x14ac:dyDescent="0.3">
      <c r="B6" s="8"/>
      <c r="C6" s="2"/>
      <c r="D6" s="2"/>
      <c r="E6" s="8"/>
      <c r="F6" s="2"/>
      <c r="H6" s="8"/>
      <c r="I6" s="2"/>
      <c r="J6" s="2"/>
      <c r="K6" s="8"/>
      <c r="L6" s="4"/>
      <c r="M6" s="10"/>
    </row>
    <row r="7" spans="1:15" ht="15.75" thickBot="1" x14ac:dyDescent="0.3">
      <c r="A7" s="2" t="s">
        <v>20</v>
      </c>
      <c r="B7" s="7">
        <f>9+11+11</f>
        <v>31</v>
      </c>
      <c r="C7" s="2"/>
      <c r="D7" s="2" t="s">
        <v>19</v>
      </c>
      <c r="E7" s="7">
        <f>15+15+11+1</f>
        <v>42</v>
      </c>
      <c r="F7" s="2"/>
      <c r="G7" s="2" t="s">
        <v>29</v>
      </c>
      <c r="H7" s="7">
        <f>15+11+15</f>
        <v>41</v>
      </c>
      <c r="I7" s="2"/>
      <c r="J7" s="2" t="s">
        <v>15</v>
      </c>
      <c r="K7" s="7">
        <f>9+15+15</f>
        <v>39</v>
      </c>
      <c r="L7" s="3"/>
      <c r="M7" s="11" t="s">
        <v>2</v>
      </c>
    </row>
    <row r="8" spans="1:15" ht="15.75" thickBot="1" x14ac:dyDescent="0.3">
      <c r="G8" s="2"/>
      <c r="J8" s="2"/>
      <c r="L8" s="3"/>
      <c r="M8" s="10"/>
    </row>
    <row r="9" spans="1:15" ht="15.75" thickBot="1" x14ac:dyDescent="0.3">
      <c r="A9" s="2" t="s">
        <v>54</v>
      </c>
      <c r="B9" s="7">
        <f>8+12+9</f>
        <v>29</v>
      </c>
      <c r="C9" s="2"/>
      <c r="D9" s="2" t="s">
        <v>23</v>
      </c>
      <c r="E9" s="7">
        <f>8+15+15</f>
        <v>38</v>
      </c>
      <c r="F9" s="2"/>
      <c r="G9" s="2" t="s">
        <v>55</v>
      </c>
      <c r="H9" s="7">
        <f>15+15+9</f>
        <v>39</v>
      </c>
      <c r="I9" s="2"/>
      <c r="J9" s="17" t="s">
        <v>48</v>
      </c>
      <c r="K9" s="7">
        <f>15+12+15</f>
        <v>42</v>
      </c>
      <c r="L9" s="3"/>
      <c r="M9" s="11" t="s">
        <v>3</v>
      </c>
      <c r="O9" t="s">
        <v>68</v>
      </c>
    </row>
    <row r="10" spans="1:15" ht="15.75" thickBot="1" x14ac:dyDescent="0.3">
      <c r="A10" s="2"/>
      <c r="D10" s="2"/>
      <c r="L10" s="3"/>
      <c r="M10" s="10"/>
    </row>
    <row r="11" spans="1:15" ht="15.75" thickBot="1" x14ac:dyDescent="0.3">
      <c r="A11" s="2" t="s">
        <v>12</v>
      </c>
      <c r="B11" s="7">
        <f>15+15+15</f>
        <v>45</v>
      </c>
      <c r="C11" s="2"/>
      <c r="D11" s="2" t="s">
        <v>27</v>
      </c>
      <c r="E11" s="7">
        <f>15+12+7</f>
        <v>34</v>
      </c>
      <c r="F11" s="2"/>
      <c r="G11" s="2" t="s">
        <v>52</v>
      </c>
      <c r="H11" s="7">
        <f>13+15+7</f>
        <v>35</v>
      </c>
      <c r="I11" s="2"/>
      <c r="J11" s="17" t="s">
        <v>72</v>
      </c>
      <c r="K11" s="7">
        <f>13+12+15</f>
        <v>40</v>
      </c>
      <c r="L11" s="3"/>
      <c r="M11" s="11" t="s">
        <v>4</v>
      </c>
      <c r="O11" t="s">
        <v>71</v>
      </c>
    </row>
    <row r="12" spans="1:15" ht="15.75" thickBot="1" x14ac:dyDescent="0.3">
      <c r="J12" s="2"/>
      <c r="L12" s="3"/>
      <c r="M12" s="10"/>
    </row>
    <row r="13" spans="1:15" ht="15.75" thickBot="1" x14ac:dyDescent="0.3">
      <c r="A13" s="2" t="s">
        <v>9</v>
      </c>
      <c r="B13" s="7">
        <f>15+9+15</f>
        <v>39</v>
      </c>
      <c r="C13" s="2"/>
      <c r="D13" s="2" t="s">
        <v>62</v>
      </c>
      <c r="E13" s="7">
        <f>15+4+15</f>
        <v>34</v>
      </c>
      <c r="F13" s="2"/>
      <c r="G13" s="17" t="s">
        <v>69</v>
      </c>
      <c r="H13" s="7">
        <f>12+9+4</f>
        <v>25</v>
      </c>
      <c r="I13" s="2"/>
      <c r="J13" s="2" t="s">
        <v>13</v>
      </c>
      <c r="K13" s="7">
        <f>12+15+15</f>
        <v>42</v>
      </c>
      <c r="L13" s="3"/>
      <c r="M13" s="11" t="s">
        <v>5</v>
      </c>
      <c r="O13" t="s">
        <v>70</v>
      </c>
    </row>
    <row r="14" spans="1:15" ht="15.75" thickBot="1" x14ac:dyDescent="0.3">
      <c r="G14" s="2"/>
      <c r="J14" s="2"/>
      <c r="L14" s="3"/>
      <c r="M14" s="10"/>
    </row>
    <row r="15" spans="1:15" ht="15.75" thickBot="1" x14ac:dyDescent="0.3">
      <c r="A15" s="2" t="s">
        <v>21</v>
      </c>
      <c r="B15" s="7">
        <f>15+5+15</f>
        <v>35</v>
      </c>
      <c r="C15" s="2"/>
      <c r="D15" s="2" t="s">
        <v>41</v>
      </c>
      <c r="E15" s="7">
        <f>7+5+0</f>
        <v>12</v>
      </c>
      <c r="F15" s="2"/>
      <c r="G15" s="2" t="s">
        <v>17</v>
      </c>
      <c r="H15" s="7">
        <f>7+15+15</f>
        <v>37</v>
      </c>
      <c r="I15" s="2"/>
      <c r="J15" s="2" t="s">
        <v>14</v>
      </c>
      <c r="K15" s="7">
        <f>15+15+0</f>
        <v>30</v>
      </c>
      <c r="L15" s="3"/>
      <c r="M15" s="11" t="s">
        <v>6</v>
      </c>
    </row>
    <row r="16" spans="1:15" ht="15.75" thickBot="1" x14ac:dyDescent="0.3">
      <c r="G16" s="2"/>
      <c r="J16" s="2"/>
      <c r="L16" s="3"/>
      <c r="M16" s="10"/>
    </row>
    <row r="17" spans="1:15" ht="15.75" thickBot="1" x14ac:dyDescent="0.3">
      <c r="A17" s="2" t="s">
        <v>25</v>
      </c>
      <c r="B17" s="7">
        <f>6+15+15</f>
        <v>36</v>
      </c>
      <c r="C17" s="2"/>
      <c r="D17" s="2" t="s">
        <v>10</v>
      </c>
      <c r="E17" s="7">
        <f>6+12+7</f>
        <v>25</v>
      </c>
      <c r="F17" s="2"/>
      <c r="G17" s="18" t="s">
        <v>66</v>
      </c>
      <c r="H17" s="7">
        <f>15+12+15</f>
        <v>42</v>
      </c>
      <c r="I17" s="2"/>
      <c r="J17" s="2" t="s">
        <v>18</v>
      </c>
      <c r="K17" s="7">
        <f>15+15+7</f>
        <v>37</v>
      </c>
      <c r="L17" s="3"/>
      <c r="M17" s="11" t="s">
        <v>7</v>
      </c>
      <c r="O17" t="s">
        <v>67</v>
      </c>
    </row>
    <row r="20" spans="1:15" x14ac:dyDescent="0.25">
      <c r="A20" s="16" t="s">
        <v>65</v>
      </c>
    </row>
    <row r="22" spans="1:15" x14ac:dyDescent="0.25">
      <c r="F22" t="s">
        <v>70</v>
      </c>
      <c r="J22" t="s">
        <v>68</v>
      </c>
    </row>
    <row r="23" spans="1:15" x14ac:dyDescent="0.25">
      <c r="J23" t="s">
        <v>71</v>
      </c>
    </row>
    <row r="26" spans="1:15" x14ac:dyDescent="0.25">
      <c r="A26" s="19" t="s">
        <v>73</v>
      </c>
      <c r="B26" s="19"/>
      <c r="C26" s="19"/>
      <c r="D26" s="19"/>
    </row>
  </sheetData>
  <conditionalFormatting sqref="A3:K3">
    <cfRule type="top10" dxfId="87" priority="14" percent="1" bottom="1" rank="1"/>
  </conditionalFormatting>
  <conditionalFormatting sqref="A5:K5">
    <cfRule type="top10" dxfId="86" priority="12" percent="1" bottom="1" rank="1"/>
    <cfRule type="top10" dxfId="85" priority="13" percent="1" rank="1"/>
  </conditionalFormatting>
  <conditionalFormatting sqref="A7:K7">
    <cfRule type="top10" dxfId="84" priority="10" percent="1" bottom="1" rank="1"/>
    <cfRule type="top10" dxfId="83" priority="11" percent="1" rank="1"/>
  </conditionalFormatting>
  <conditionalFormatting sqref="A9:K9">
    <cfRule type="top10" dxfId="82" priority="8" percent="1" bottom="1" rank="1"/>
    <cfRule type="top10" dxfId="81" priority="9" percent="1" rank="1"/>
  </conditionalFormatting>
  <conditionalFormatting sqref="A11:K11">
    <cfRule type="top10" dxfId="80" priority="6" percent="1" bottom="1" rank="1"/>
    <cfRule type="top10" dxfId="79" priority="7" percent="1" rank="1"/>
  </conditionalFormatting>
  <conditionalFormatting sqref="A13:K13">
    <cfRule type="top10" dxfId="78" priority="4" percent="1" bottom="1" rank="1"/>
    <cfRule type="top10" dxfId="77" priority="5" percent="1" rank="1"/>
  </conditionalFormatting>
  <conditionalFormatting sqref="A15:K15">
    <cfRule type="top10" dxfId="76" priority="2" percent="1" bottom="1" rank="1"/>
    <cfRule type="top10" dxfId="75" priority="3" percent="1" rank="1"/>
  </conditionalFormatting>
  <conditionalFormatting sqref="A17:K17">
    <cfRule type="top10" dxfId="74" priority="1" percent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B778-73C8-45A2-9D4B-08A8BAA156CD}">
  <dimension ref="A1:O26"/>
  <sheetViews>
    <sheetView topLeftCell="A11" workbookViewId="0"/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8.140625" customWidth="1"/>
    <col min="11" max="11" width="6.7109375" customWidth="1"/>
    <col min="12" max="12" width="3" customWidth="1"/>
    <col min="14" max="14" width="3.85546875" customWidth="1"/>
    <col min="15" max="15" width="29.85546875" customWidth="1"/>
  </cols>
  <sheetData>
    <row r="1" spans="1:15" ht="37.5" x14ac:dyDescent="0.3">
      <c r="A1" s="9" t="s">
        <v>34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2" t="s">
        <v>44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53</v>
      </c>
      <c r="B3" s="7">
        <f>13+15+15</f>
        <v>43</v>
      </c>
      <c r="C3" s="2"/>
      <c r="D3" s="2" t="s">
        <v>46</v>
      </c>
      <c r="E3" s="7">
        <f>15+10+15</f>
        <v>40</v>
      </c>
      <c r="F3" s="2"/>
      <c r="G3" s="2" t="s">
        <v>11</v>
      </c>
      <c r="H3" s="7">
        <f>15+15+3</f>
        <v>33</v>
      </c>
      <c r="I3" s="2"/>
      <c r="J3" s="13" t="s">
        <v>72</v>
      </c>
      <c r="K3" s="5">
        <f>13+10+3</f>
        <v>26</v>
      </c>
      <c r="L3" s="4"/>
      <c r="M3" s="11" t="s">
        <v>0</v>
      </c>
      <c r="O3" t="s">
        <v>88</v>
      </c>
    </row>
    <row r="4" spans="1:15" ht="15.75" thickBot="1" x14ac:dyDescent="0.3">
      <c r="B4" s="8"/>
      <c r="C4" s="2"/>
      <c r="D4" s="2"/>
      <c r="E4" s="8"/>
      <c r="F4" s="2"/>
      <c r="H4" s="8"/>
      <c r="I4" s="2"/>
      <c r="K4" s="6"/>
      <c r="L4" s="4"/>
      <c r="M4" s="10"/>
    </row>
    <row r="5" spans="1:15" ht="15.75" thickBot="1" x14ac:dyDescent="0.3">
      <c r="A5" s="2" t="s">
        <v>40</v>
      </c>
      <c r="B5" s="7">
        <f>12+6+7</f>
        <v>25</v>
      </c>
      <c r="C5" s="2"/>
      <c r="D5" s="2" t="s">
        <v>26</v>
      </c>
      <c r="E5" s="7">
        <f>12+15+15</f>
        <v>42</v>
      </c>
      <c r="F5" s="2"/>
      <c r="G5" s="2" t="s">
        <v>19</v>
      </c>
      <c r="H5" s="7">
        <f>15+6+15</f>
        <v>36</v>
      </c>
      <c r="I5" s="2"/>
      <c r="J5" s="13" t="s">
        <v>83</v>
      </c>
      <c r="K5" s="7">
        <f>15+15+7</f>
        <v>37</v>
      </c>
      <c r="L5" s="4"/>
      <c r="M5" s="11" t="s">
        <v>1</v>
      </c>
      <c r="O5" t="s">
        <v>82</v>
      </c>
    </row>
    <row r="6" spans="1:15" ht="15.75" thickBot="1" x14ac:dyDescent="0.3">
      <c r="B6" s="8"/>
      <c r="C6" s="2"/>
      <c r="E6" s="8"/>
      <c r="F6" s="2"/>
      <c r="H6" s="8"/>
      <c r="I6" s="2"/>
      <c r="J6" s="2"/>
      <c r="K6" s="8"/>
      <c r="L6" s="4"/>
      <c r="M6" s="10"/>
    </row>
    <row r="7" spans="1:15" ht="15.75" thickBot="1" x14ac:dyDescent="0.3">
      <c r="A7" s="2" t="s">
        <v>55</v>
      </c>
      <c r="B7" s="7">
        <f>5+13+6</f>
        <v>24</v>
      </c>
      <c r="C7" s="2"/>
      <c r="D7" s="2" t="s">
        <v>47</v>
      </c>
      <c r="E7" s="7">
        <f>15+13+15</f>
        <v>43</v>
      </c>
      <c r="F7" s="2"/>
      <c r="G7" s="2" t="s">
        <v>29</v>
      </c>
      <c r="H7" s="7">
        <f>15+15+6</f>
        <v>36</v>
      </c>
      <c r="I7" s="2"/>
      <c r="J7" s="13" t="s">
        <v>80</v>
      </c>
      <c r="K7" s="7">
        <f>5+15+15</f>
        <v>35</v>
      </c>
      <c r="L7" s="3"/>
      <c r="M7" s="11" t="s">
        <v>2</v>
      </c>
      <c r="O7" t="s">
        <v>81</v>
      </c>
    </row>
    <row r="8" spans="1:15" ht="15.75" thickBot="1" x14ac:dyDescent="0.3">
      <c r="J8" s="2"/>
      <c r="L8" s="3"/>
      <c r="M8" s="10"/>
    </row>
    <row r="9" spans="1:15" ht="15.75" thickBot="1" x14ac:dyDescent="0.3">
      <c r="A9" s="13" t="s">
        <v>61</v>
      </c>
      <c r="B9" s="7">
        <f>15+15+15</f>
        <v>45</v>
      </c>
      <c r="C9" s="2"/>
      <c r="D9" s="2" t="s">
        <v>23</v>
      </c>
      <c r="E9" s="7">
        <f>5+5+15</f>
        <v>25</v>
      </c>
      <c r="F9" s="2"/>
      <c r="G9" s="2" t="s">
        <v>20</v>
      </c>
      <c r="H9" s="7">
        <f>5+15+8+1</f>
        <v>29</v>
      </c>
      <c r="I9" s="2"/>
      <c r="J9" s="2" t="s">
        <v>42</v>
      </c>
      <c r="K9" s="7">
        <f>15+5+8</f>
        <v>28</v>
      </c>
      <c r="L9" s="3"/>
      <c r="M9" s="11" t="s">
        <v>3</v>
      </c>
      <c r="O9" t="s">
        <v>74</v>
      </c>
    </row>
    <row r="10" spans="1:15" ht="15.75" thickBot="1" x14ac:dyDescent="0.3">
      <c r="D10" s="2"/>
      <c r="L10" s="3"/>
      <c r="M10" s="10"/>
    </row>
    <row r="11" spans="1:15" ht="15.75" thickBot="1" x14ac:dyDescent="0.3">
      <c r="A11" s="2" t="s">
        <v>54</v>
      </c>
      <c r="B11" s="7">
        <f>6+14+7</f>
        <v>27</v>
      </c>
      <c r="C11" s="2"/>
      <c r="D11" s="13" t="s">
        <v>78</v>
      </c>
      <c r="E11" s="7">
        <f>15+15+7</f>
        <v>37</v>
      </c>
      <c r="F11" s="2"/>
      <c r="G11" s="2" t="s">
        <v>52</v>
      </c>
      <c r="H11" s="7">
        <f>15+14+15</f>
        <v>44</v>
      </c>
      <c r="I11" s="2"/>
      <c r="J11" s="13" t="s">
        <v>86</v>
      </c>
      <c r="K11" s="7">
        <f>6+15+15</f>
        <v>36</v>
      </c>
      <c r="L11" s="3"/>
      <c r="M11" s="11" t="s">
        <v>4</v>
      </c>
      <c r="O11" t="s">
        <v>79</v>
      </c>
    </row>
    <row r="12" spans="1:15" ht="15.75" thickBot="1" x14ac:dyDescent="0.3">
      <c r="L12" s="3"/>
      <c r="M12" s="10"/>
      <c r="O12" t="s">
        <v>87</v>
      </c>
    </row>
    <row r="13" spans="1:15" ht="15.75" thickBot="1" x14ac:dyDescent="0.3">
      <c r="A13" s="13" t="s">
        <v>75</v>
      </c>
      <c r="B13" s="7">
        <f>15+15+13</f>
        <v>43</v>
      </c>
      <c r="C13" s="2"/>
      <c r="D13" s="2" t="s">
        <v>62</v>
      </c>
      <c r="E13" s="7">
        <f>10+2+13</f>
        <v>25</v>
      </c>
      <c r="F13" s="2"/>
      <c r="G13" s="2" t="s">
        <v>17</v>
      </c>
      <c r="H13" s="7">
        <f>15+2+15</f>
        <v>32</v>
      </c>
      <c r="I13" s="2"/>
      <c r="J13" s="2" t="s">
        <v>27</v>
      </c>
      <c r="K13" s="7">
        <f>10+15+15</f>
        <v>40</v>
      </c>
      <c r="L13" s="3"/>
      <c r="M13" s="11" t="s">
        <v>5</v>
      </c>
      <c r="O13" t="s">
        <v>76</v>
      </c>
    </row>
    <row r="14" spans="1:15" ht="15.75" thickBot="1" x14ac:dyDescent="0.3">
      <c r="J14" s="2"/>
      <c r="L14" s="3"/>
      <c r="M14" s="10"/>
    </row>
    <row r="15" spans="1:15" ht="15.75" thickBot="1" x14ac:dyDescent="0.3">
      <c r="A15" s="13" t="s">
        <v>90</v>
      </c>
      <c r="B15" s="7">
        <f>13+15+8</f>
        <v>36</v>
      </c>
      <c r="C15" s="2"/>
      <c r="D15" s="2" t="s">
        <v>66</v>
      </c>
      <c r="E15" s="7">
        <f>13+13+15</f>
        <v>41</v>
      </c>
      <c r="F15" s="2"/>
      <c r="G15" s="13" t="s">
        <v>89</v>
      </c>
      <c r="H15" s="7">
        <f>15+15+15</f>
        <v>45</v>
      </c>
      <c r="I15" s="2"/>
      <c r="J15" s="2" t="s">
        <v>14</v>
      </c>
      <c r="K15" s="7">
        <f>15+13+8</f>
        <v>36</v>
      </c>
      <c r="L15" s="3"/>
      <c r="M15" s="11" t="s">
        <v>6</v>
      </c>
      <c r="O15" t="s">
        <v>84</v>
      </c>
    </row>
    <row r="16" spans="1:15" ht="15.75" thickBot="1" x14ac:dyDescent="0.3">
      <c r="J16" s="2"/>
      <c r="L16" s="3"/>
      <c r="M16" s="10"/>
      <c r="O16" t="s">
        <v>85</v>
      </c>
    </row>
    <row r="17" spans="1:13" ht="15.75" thickBot="1" x14ac:dyDescent="0.3">
      <c r="A17" s="2" t="s">
        <v>25</v>
      </c>
      <c r="B17" s="7">
        <v>12</v>
      </c>
      <c r="C17" s="2"/>
      <c r="D17" s="2" t="s">
        <v>10</v>
      </c>
      <c r="E17" s="7">
        <v>12</v>
      </c>
      <c r="F17" s="2"/>
      <c r="G17" s="2" t="s">
        <v>41</v>
      </c>
      <c r="H17" s="7">
        <v>15</v>
      </c>
      <c r="I17" s="2"/>
      <c r="J17" s="2" t="s">
        <v>95</v>
      </c>
      <c r="K17" s="7">
        <v>15</v>
      </c>
      <c r="L17" s="3"/>
      <c r="M17" s="11" t="s">
        <v>7</v>
      </c>
    </row>
    <row r="20" spans="1:13" x14ac:dyDescent="0.25">
      <c r="A20" t="s">
        <v>74</v>
      </c>
      <c r="D20" t="s">
        <v>79</v>
      </c>
      <c r="G20" t="s">
        <v>85</v>
      </c>
      <c r="J20" t="s">
        <v>77</v>
      </c>
    </row>
    <row r="21" spans="1:13" x14ac:dyDescent="0.25">
      <c r="A21" t="s">
        <v>76</v>
      </c>
      <c r="J21" t="s">
        <v>81</v>
      </c>
    </row>
    <row r="22" spans="1:13" x14ac:dyDescent="0.25">
      <c r="A22" t="s">
        <v>91</v>
      </c>
      <c r="J22" t="s">
        <v>82</v>
      </c>
    </row>
    <row r="23" spans="1:13" x14ac:dyDescent="0.25">
      <c r="J23" t="s">
        <v>93</v>
      </c>
    </row>
    <row r="24" spans="1:13" x14ac:dyDescent="0.25">
      <c r="J24" t="s">
        <v>94</v>
      </c>
    </row>
    <row r="26" spans="1:13" ht="15.75" x14ac:dyDescent="0.25">
      <c r="A26" s="20" t="s">
        <v>96</v>
      </c>
    </row>
  </sheetData>
  <conditionalFormatting sqref="A5 A3:C3 E3:K3">
    <cfRule type="top10" dxfId="73" priority="14" percent="1" bottom="1" rank="1"/>
  </conditionalFormatting>
  <conditionalFormatting sqref="A11 B9:F9 H9:K9 A7">
    <cfRule type="top10" dxfId="72" priority="8" percent="1" bottom="1" rank="1"/>
    <cfRule type="top10" dxfId="71" priority="9" percent="1" rank="1"/>
  </conditionalFormatting>
  <conditionalFormatting sqref="A17:F17 H17:K17 D15">
    <cfRule type="top10" dxfId="70" priority="1" percent="1" rank="1"/>
  </conditionalFormatting>
  <conditionalFormatting sqref="D7 B5:F5 H5:K5 D3">
    <cfRule type="top10" dxfId="69" priority="12" percent="1" bottom="1" rank="1"/>
    <cfRule type="top10" dxfId="68" priority="13" percent="1" rank="1"/>
  </conditionalFormatting>
  <conditionalFormatting sqref="G9 B7:C7 E7:K7 G5">
    <cfRule type="top10" dxfId="67" priority="10" percent="1" bottom="1" rank="1"/>
    <cfRule type="top10" dxfId="66" priority="11" percent="1" rank="1"/>
  </conditionalFormatting>
  <conditionalFormatting sqref="G15 A13:F13 H13:I13 K13 D11">
    <cfRule type="top10" dxfId="65" priority="4" percent="1" bottom="1" rank="1"/>
    <cfRule type="top10" dxfId="64" priority="5" percent="1" rank="1"/>
  </conditionalFormatting>
  <conditionalFormatting sqref="G17 A15:C15 E15:F15 H15:K15 G13">
    <cfRule type="top10" dxfId="63" priority="2" percent="1" bottom="1" rank="1"/>
    <cfRule type="top10" dxfId="62" priority="3" percent="1" rank="1"/>
  </conditionalFormatting>
  <conditionalFormatting sqref="J13 B11:C11 E11:K11 A9">
    <cfRule type="top10" dxfId="61" priority="6" percent="1" bottom="1" rank="1"/>
    <cfRule type="top10" dxfId="60" priority="7" percent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351A-0C10-415F-9D20-0689B0559209}">
  <dimension ref="A1:O28"/>
  <sheetViews>
    <sheetView workbookViewId="0">
      <selection activeCell="A2" sqref="A2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8" customWidth="1"/>
    <col min="11" max="11" width="6.7109375" customWidth="1"/>
    <col min="12" max="12" width="3" customWidth="1"/>
    <col min="14" max="14" width="3.85546875" customWidth="1"/>
    <col min="15" max="15" width="29.85546875" customWidth="1"/>
  </cols>
  <sheetData>
    <row r="1" spans="1:15" ht="37.5" x14ac:dyDescent="0.3">
      <c r="A1" s="9" t="s">
        <v>35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2" t="s">
        <v>44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13" t="s">
        <v>43</v>
      </c>
      <c r="B3" s="7">
        <f>14+11+8</f>
        <v>33</v>
      </c>
      <c r="C3" s="2"/>
      <c r="D3" s="2" t="s">
        <v>46</v>
      </c>
      <c r="E3" s="7">
        <f>15+15+8</f>
        <v>38</v>
      </c>
      <c r="F3" s="2"/>
      <c r="G3" s="2" t="s">
        <v>11</v>
      </c>
      <c r="H3" s="7">
        <f>14+15+15</f>
        <v>44</v>
      </c>
      <c r="I3" s="2"/>
      <c r="J3" s="2" t="s">
        <v>26</v>
      </c>
      <c r="K3" s="5">
        <f>15+11+15</f>
        <v>41</v>
      </c>
      <c r="L3" s="4"/>
      <c r="M3" s="11" t="s">
        <v>0</v>
      </c>
      <c r="O3" t="s">
        <v>97</v>
      </c>
    </row>
    <row r="4" spans="1:15" ht="15.75" thickBot="1" x14ac:dyDescent="0.3">
      <c r="B4" s="8"/>
      <c r="C4" s="2"/>
      <c r="D4" s="2"/>
      <c r="E4" s="8"/>
      <c r="F4" s="2"/>
      <c r="H4" s="8"/>
      <c r="I4" s="2"/>
      <c r="K4" s="6"/>
      <c r="L4" s="4"/>
      <c r="M4" s="10"/>
    </row>
    <row r="5" spans="1:15" ht="15.75" thickBot="1" x14ac:dyDescent="0.3">
      <c r="A5" s="13" t="s">
        <v>98</v>
      </c>
      <c r="B5" s="7">
        <f>15+4+15</f>
        <v>34</v>
      </c>
      <c r="C5" s="2"/>
      <c r="D5" s="2" t="s">
        <v>92</v>
      </c>
      <c r="E5" s="7">
        <f>15+15+6</f>
        <v>36</v>
      </c>
      <c r="F5" s="2"/>
      <c r="G5" s="2" t="s">
        <v>19</v>
      </c>
      <c r="H5" s="7">
        <f>9+15+15</f>
        <v>39</v>
      </c>
      <c r="I5" s="2"/>
      <c r="J5" s="13" t="s">
        <v>101</v>
      </c>
      <c r="K5" s="7">
        <f>9+4+6</f>
        <v>19</v>
      </c>
      <c r="L5" s="4"/>
      <c r="M5" s="11" t="s">
        <v>1</v>
      </c>
      <c r="O5" t="s">
        <v>99</v>
      </c>
    </row>
    <row r="6" spans="1:15" ht="15.75" thickBot="1" x14ac:dyDescent="0.3">
      <c r="B6" s="8"/>
      <c r="C6" s="2"/>
      <c r="E6" s="8"/>
      <c r="F6" s="2"/>
      <c r="H6" s="8"/>
      <c r="I6" s="2"/>
      <c r="J6" s="2"/>
      <c r="K6" s="8"/>
      <c r="L6" s="4"/>
      <c r="M6" s="10"/>
      <c r="O6" t="s">
        <v>100</v>
      </c>
    </row>
    <row r="7" spans="1:15" ht="15.75" thickBot="1" x14ac:dyDescent="0.3">
      <c r="A7" s="2" t="s">
        <v>20</v>
      </c>
      <c r="B7" s="7">
        <f>3+15+15</f>
        <v>33</v>
      </c>
      <c r="C7" s="2"/>
      <c r="D7" s="2" t="s">
        <v>40</v>
      </c>
      <c r="E7" s="7">
        <f>15+11+15</f>
        <v>41</v>
      </c>
      <c r="F7" s="2"/>
      <c r="G7" s="2" t="s">
        <v>29</v>
      </c>
      <c r="H7" s="7">
        <f>15+15+9</f>
        <v>39</v>
      </c>
      <c r="I7" s="2"/>
      <c r="J7" s="2" t="s">
        <v>15</v>
      </c>
      <c r="K7" s="7">
        <f>3+11+9</f>
        <v>23</v>
      </c>
      <c r="L7" s="3"/>
      <c r="M7" s="11" t="s">
        <v>2</v>
      </c>
    </row>
    <row r="8" spans="1:15" ht="15.75" thickBot="1" x14ac:dyDescent="0.3">
      <c r="J8" s="2"/>
      <c r="L8" s="3"/>
      <c r="M8" s="10"/>
    </row>
    <row r="9" spans="1:15" ht="15.75" thickBot="1" x14ac:dyDescent="0.3">
      <c r="A9" s="2" t="s">
        <v>12</v>
      </c>
      <c r="B9" s="7">
        <f>15+1+15</f>
        <v>31</v>
      </c>
      <c r="C9" s="2"/>
      <c r="D9" s="2" t="s">
        <v>52</v>
      </c>
      <c r="E9" s="7">
        <f>8+1+12</f>
        <v>21</v>
      </c>
      <c r="F9" s="2"/>
      <c r="G9" s="2" t="s">
        <v>55</v>
      </c>
      <c r="H9" s="7">
        <f>15+15+12</f>
        <v>42</v>
      </c>
      <c r="I9" s="2"/>
      <c r="J9" s="2" t="s">
        <v>42</v>
      </c>
      <c r="K9" s="7">
        <f>8+15+15</f>
        <v>38</v>
      </c>
      <c r="L9" s="3"/>
      <c r="M9" s="11" t="s">
        <v>3</v>
      </c>
    </row>
    <row r="10" spans="1:15" ht="15.75" thickBot="1" x14ac:dyDescent="0.3">
      <c r="D10" s="2"/>
      <c r="L10" s="3"/>
      <c r="M10" s="10"/>
      <c r="O10" t="s">
        <v>104</v>
      </c>
    </row>
    <row r="11" spans="1:15" ht="15.75" thickBot="1" x14ac:dyDescent="0.3">
      <c r="A11" s="2" t="s">
        <v>27</v>
      </c>
      <c r="B11" s="22">
        <f>11+6+1</f>
        <v>18</v>
      </c>
      <c r="C11" s="2"/>
      <c r="D11" s="13" t="s">
        <v>48</v>
      </c>
      <c r="E11" s="7">
        <f>15+6+15</f>
        <v>36</v>
      </c>
      <c r="F11" s="2"/>
      <c r="G11" s="13" t="s">
        <v>102</v>
      </c>
      <c r="H11" s="23">
        <f>15+15+1</f>
        <v>31</v>
      </c>
      <c r="I11" s="2"/>
      <c r="J11" s="13" t="s">
        <v>95</v>
      </c>
      <c r="K11" s="7">
        <f>11+15+15</f>
        <v>41</v>
      </c>
      <c r="L11" s="3"/>
      <c r="M11" s="11" t="s">
        <v>4</v>
      </c>
      <c r="O11" t="s">
        <v>116</v>
      </c>
    </row>
    <row r="12" spans="1:15" ht="15.75" thickBot="1" x14ac:dyDescent="0.3">
      <c r="L12" s="3"/>
      <c r="M12" s="10"/>
      <c r="O12" t="s">
        <v>103</v>
      </c>
    </row>
    <row r="13" spans="1:15" ht="15.75" thickBot="1" x14ac:dyDescent="0.3">
      <c r="A13" s="2" t="s">
        <v>9</v>
      </c>
      <c r="B13" s="7">
        <f>8+5+15</f>
        <v>28</v>
      </c>
      <c r="C13" s="2"/>
      <c r="D13" s="21" t="s">
        <v>66</v>
      </c>
      <c r="E13" s="7">
        <f>8+15+9</f>
        <v>32</v>
      </c>
      <c r="F13" s="2"/>
      <c r="G13" s="2" t="s">
        <v>17</v>
      </c>
      <c r="H13" s="7">
        <f>15+5+9</f>
        <v>29</v>
      </c>
      <c r="I13" s="2"/>
      <c r="J13" s="13" t="s">
        <v>105</v>
      </c>
      <c r="K13" s="7">
        <f>15+15+15</f>
        <v>45</v>
      </c>
      <c r="L13" s="3"/>
      <c r="M13" s="11" t="s">
        <v>5</v>
      </c>
      <c r="O13" t="s">
        <v>106</v>
      </c>
    </row>
    <row r="14" spans="1:15" ht="15.75" thickBot="1" x14ac:dyDescent="0.3">
      <c r="J14" s="2"/>
      <c r="L14" s="3"/>
      <c r="M14" s="10"/>
    </row>
    <row r="15" spans="1:15" ht="15.75" thickBot="1" x14ac:dyDescent="0.3">
      <c r="A15" s="2" t="s">
        <v>21</v>
      </c>
      <c r="B15" s="7">
        <f>15+3+15</f>
        <v>33</v>
      </c>
      <c r="C15" s="2"/>
      <c r="D15" s="2" t="s">
        <v>62</v>
      </c>
      <c r="E15" s="24">
        <f>7+15+15</f>
        <v>37</v>
      </c>
      <c r="F15" s="2"/>
      <c r="G15" s="2" t="s">
        <v>24</v>
      </c>
      <c r="H15" s="7">
        <f>7+3+8</f>
        <v>18</v>
      </c>
      <c r="I15" s="2"/>
      <c r="J15" s="13" t="s">
        <v>107</v>
      </c>
      <c r="K15" s="7">
        <f>15+15+8</f>
        <v>38</v>
      </c>
      <c r="L15" s="3"/>
      <c r="M15" s="11" t="s">
        <v>6</v>
      </c>
      <c r="O15" t="s">
        <v>108</v>
      </c>
    </row>
    <row r="16" spans="1:15" ht="15.75" thickBot="1" x14ac:dyDescent="0.3">
      <c r="J16" s="2"/>
      <c r="L16" s="3"/>
      <c r="M16" s="10"/>
    </row>
    <row r="17" spans="1:15" ht="15.75" thickBot="1" x14ac:dyDescent="0.3">
      <c r="A17" s="13"/>
      <c r="B17" s="7"/>
      <c r="C17" s="2"/>
      <c r="D17" s="13"/>
      <c r="E17" s="7"/>
      <c r="F17" s="2"/>
      <c r="G17" s="13"/>
      <c r="H17" s="7"/>
      <c r="I17" s="2"/>
      <c r="J17" s="13"/>
      <c r="K17" s="7"/>
      <c r="L17" s="3"/>
      <c r="M17" s="11" t="s">
        <v>7</v>
      </c>
      <c r="O17" t="s">
        <v>109</v>
      </c>
    </row>
    <row r="18" spans="1:15" x14ac:dyDescent="0.25">
      <c r="O18" t="s">
        <v>110</v>
      </c>
    </row>
    <row r="19" spans="1:15" x14ac:dyDescent="0.25">
      <c r="O19" t="s">
        <v>111</v>
      </c>
    </row>
    <row r="20" spans="1:15" x14ac:dyDescent="0.25">
      <c r="O20" t="s">
        <v>112</v>
      </c>
    </row>
    <row r="21" spans="1:15" x14ac:dyDescent="0.25">
      <c r="A21" t="s">
        <v>97</v>
      </c>
      <c r="D21" t="s">
        <v>116</v>
      </c>
      <c r="G21" t="s">
        <v>103</v>
      </c>
      <c r="J21" t="s">
        <v>100</v>
      </c>
    </row>
    <row r="22" spans="1:15" x14ac:dyDescent="0.25">
      <c r="A22" t="s">
        <v>99</v>
      </c>
      <c r="D22" t="s">
        <v>113</v>
      </c>
      <c r="G22" t="s">
        <v>114</v>
      </c>
      <c r="J22" t="s">
        <v>104</v>
      </c>
    </row>
    <row r="23" spans="1:15" x14ac:dyDescent="0.25">
      <c r="A23" t="s">
        <v>109</v>
      </c>
      <c r="J23" t="s">
        <v>106</v>
      </c>
    </row>
    <row r="24" spans="1:15" x14ac:dyDescent="0.25">
      <c r="J24" t="s">
        <v>108</v>
      </c>
    </row>
    <row r="25" spans="1:15" x14ac:dyDescent="0.25">
      <c r="J25" t="s">
        <v>115</v>
      </c>
    </row>
    <row r="28" spans="1:15" x14ac:dyDescent="0.25">
      <c r="A28" s="2" t="s">
        <v>117</v>
      </c>
    </row>
  </sheetData>
  <conditionalFormatting sqref="A11 D9 A9">
    <cfRule type="top10" dxfId="59" priority="6" percent="1" bottom="1" rank="1"/>
    <cfRule type="top10" dxfId="58" priority="7" percent="1" rank="1"/>
  </conditionalFormatting>
  <conditionalFormatting sqref="A3:C3 E3:I3 K3 D5 D7">
    <cfRule type="top10" dxfId="57" priority="17" percent="1" bottom="1" rank="1"/>
  </conditionalFormatting>
  <conditionalFormatting sqref="A7:C7 E7:K7 G5">
    <cfRule type="top10" dxfId="56" priority="10" percent="1" bottom="1" rank="1"/>
    <cfRule type="top10" dxfId="55" priority="11" percent="1" rank="1"/>
  </conditionalFormatting>
  <conditionalFormatting sqref="D13 A17:F17 H17:K17">
    <cfRule type="top10" dxfId="54" priority="1" percent="1" rank="1"/>
  </conditionalFormatting>
  <conditionalFormatting sqref="D15 G15 A13:C13 E13:F13 H13:I13">
    <cfRule type="top10" dxfId="53" priority="4" percent="1" bottom="1" rank="1"/>
    <cfRule type="top10" dxfId="52" priority="5" percent="1" rank="1"/>
  </conditionalFormatting>
  <conditionalFormatting sqref="G17 A15 F15 I15:J15 G13 C15">
    <cfRule type="top10" dxfId="51" priority="2" percent="1" bottom="1" rank="1"/>
    <cfRule type="top10" dxfId="50" priority="3" percent="1" rank="1"/>
  </conditionalFormatting>
  <conditionalFormatting sqref="J3 A5:C5 E5:F5 H5:K5 D3">
    <cfRule type="top10" dxfId="49" priority="12" percent="1" bottom="1" rank="1"/>
    <cfRule type="top10" dxfId="48" priority="13" percent="1" rank="1"/>
  </conditionalFormatting>
  <conditionalFormatting sqref="J13 B9:C9 E9:K9">
    <cfRule type="top10" dxfId="47" priority="8" percent="1" bottom="1" rank="1"/>
    <cfRule type="top10" dxfId="46" priority="9" percent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BCAA-C8C2-4C41-A2D2-5E7B794C3DB0}">
  <dimension ref="A1:O22"/>
  <sheetViews>
    <sheetView workbookViewId="0">
      <selection activeCell="A2" sqref="A2:O17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7.85546875" customWidth="1"/>
    <col min="11" max="11" width="6.7109375" customWidth="1"/>
    <col min="12" max="12" width="3" customWidth="1"/>
    <col min="14" max="14" width="3.85546875" customWidth="1"/>
    <col min="15" max="15" width="29.85546875" customWidth="1"/>
  </cols>
  <sheetData>
    <row r="1" spans="1:15" ht="37.5" x14ac:dyDescent="0.3">
      <c r="A1" s="9" t="s">
        <v>36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2" t="s">
        <v>44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19</v>
      </c>
      <c r="B3" s="7">
        <f>1+7+8</f>
        <v>16</v>
      </c>
      <c r="C3" s="2"/>
      <c r="D3" s="2" t="s">
        <v>46</v>
      </c>
      <c r="E3" s="7">
        <f>15+7+15</f>
        <v>37</v>
      </c>
      <c r="F3" s="2"/>
      <c r="G3" s="2" t="s">
        <v>11</v>
      </c>
      <c r="H3" s="7">
        <f>15+15+8</f>
        <v>38</v>
      </c>
      <c r="I3" s="2"/>
      <c r="J3" s="2" t="s">
        <v>26</v>
      </c>
      <c r="K3" s="5">
        <f>1+15+15</f>
        <v>31</v>
      </c>
      <c r="L3" s="4"/>
      <c r="M3" s="11" t="s">
        <v>0</v>
      </c>
    </row>
    <row r="4" spans="1:15" ht="15.75" thickBot="1" x14ac:dyDescent="0.3">
      <c r="B4" s="8"/>
      <c r="C4" s="2"/>
      <c r="D4" s="2"/>
      <c r="E4" s="8"/>
      <c r="F4" s="2"/>
      <c r="H4" s="8"/>
      <c r="I4" s="2"/>
      <c r="K4" s="6"/>
      <c r="L4" s="4"/>
      <c r="M4" s="10"/>
    </row>
    <row r="5" spans="1:15" ht="15.75" thickBot="1" x14ac:dyDescent="0.3">
      <c r="A5" s="13" t="s">
        <v>89</v>
      </c>
      <c r="B5" s="7">
        <f>15+13+9</f>
        <v>37</v>
      </c>
      <c r="C5" s="2"/>
      <c r="D5" s="2" t="s">
        <v>92</v>
      </c>
      <c r="E5" s="7">
        <f>13+13+15</f>
        <v>41</v>
      </c>
      <c r="F5" s="2"/>
      <c r="G5" s="13" t="s">
        <v>119</v>
      </c>
      <c r="H5" s="7">
        <f>15+15+15</f>
        <v>45</v>
      </c>
      <c r="I5" s="2"/>
      <c r="J5" s="2" t="s">
        <v>40</v>
      </c>
      <c r="K5" s="7">
        <f>13+15+9</f>
        <v>37</v>
      </c>
      <c r="L5" s="4"/>
      <c r="M5" s="11" t="s">
        <v>1</v>
      </c>
      <c r="O5" t="s">
        <v>118</v>
      </c>
    </row>
    <row r="6" spans="1:15" ht="15.75" thickBot="1" x14ac:dyDescent="0.3">
      <c r="B6" s="8"/>
      <c r="C6" s="2"/>
      <c r="E6" s="8"/>
      <c r="F6" s="2"/>
      <c r="H6" s="8"/>
      <c r="I6" s="2"/>
      <c r="J6" s="2"/>
      <c r="K6" s="8"/>
      <c r="L6" s="4"/>
      <c r="M6" s="10"/>
      <c r="O6" t="s">
        <v>122</v>
      </c>
    </row>
    <row r="7" spans="1:15" ht="15.75" thickBot="1" x14ac:dyDescent="0.3">
      <c r="A7" s="2" t="s">
        <v>20</v>
      </c>
      <c r="B7" s="7">
        <f>5+15+11</f>
        <v>31</v>
      </c>
      <c r="C7" s="2"/>
      <c r="D7" s="2" t="s">
        <v>39</v>
      </c>
      <c r="E7" s="7">
        <f>5+10+15</f>
        <v>30</v>
      </c>
      <c r="F7" s="2"/>
      <c r="G7" s="13" t="s">
        <v>141</v>
      </c>
      <c r="H7" s="7">
        <f>15+15+15</f>
        <v>45</v>
      </c>
      <c r="I7" s="2"/>
      <c r="J7" s="2" t="s">
        <v>55</v>
      </c>
      <c r="K7" s="7">
        <f>15+10+11</f>
        <v>36</v>
      </c>
      <c r="L7" s="3"/>
      <c r="M7" s="11" t="s">
        <v>2</v>
      </c>
      <c r="O7" t="s">
        <v>140</v>
      </c>
    </row>
    <row r="8" spans="1:15" ht="15.75" thickBot="1" x14ac:dyDescent="0.3">
      <c r="J8" s="2"/>
      <c r="L8" s="3"/>
      <c r="M8" s="10"/>
    </row>
    <row r="9" spans="1:15" ht="15.75" thickBot="1" x14ac:dyDescent="0.3">
      <c r="A9" s="2" t="s">
        <v>12</v>
      </c>
      <c r="B9" s="7">
        <f>7+15+14</f>
        <v>36</v>
      </c>
      <c r="C9" s="2"/>
      <c r="D9" s="2" t="s">
        <v>27</v>
      </c>
      <c r="E9" s="7">
        <f>15+9+14</f>
        <v>38</v>
      </c>
      <c r="F9" s="2"/>
      <c r="G9" s="13" t="s">
        <v>48</v>
      </c>
      <c r="H9" s="7">
        <f>15+15+15</f>
        <v>45</v>
      </c>
      <c r="I9" s="2"/>
      <c r="J9" s="2" t="s">
        <v>42</v>
      </c>
      <c r="K9" s="7">
        <f>7+9+15</f>
        <v>31</v>
      </c>
      <c r="L9" s="3"/>
      <c r="M9" s="11" t="s">
        <v>3</v>
      </c>
      <c r="O9" t="s">
        <v>128</v>
      </c>
    </row>
    <row r="10" spans="1:15" ht="15.75" thickBot="1" x14ac:dyDescent="0.3">
      <c r="D10" s="2"/>
      <c r="L10" s="3"/>
      <c r="M10" s="10"/>
    </row>
    <row r="11" spans="1:15" ht="15.75" thickBot="1" x14ac:dyDescent="0.3">
      <c r="A11" s="2" t="s">
        <v>52</v>
      </c>
      <c r="B11" s="7">
        <f>15+7+12</f>
        <v>34</v>
      </c>
      <c r="C11" s="2"/>
      <c r="D11" s="13" t="s">
        <v>132</v>
      </c>
      <c r="E11" s="7">
        <f>9+15+12</f>
        <v>36</v>
      </c>
      <c r="F11" s="2"/>
      <c r="G11" s="21" t="s">
        <v>66</v>
      </c>
      <c r="H11" s="7">
        <f>15+15+15</f>
        <v>45</v>
      </c>
      <c r="I11" s="2"/>
      <c r="J11" s="13" t="s">
        <v>95</v>
      </c>
      <c r="K11" s="7">
        <f>9+7+15</f>
        <v>31</v>
      </c>
      <c r="L11" s="3"/>
      <c r="M11" s="11" t="s">
        <v>4</v>
      </c>
      <c r="O11" t="s">
        <v>131</v>
      </c>
    </row>
    <row r="12" spans="1:15" ht="15.75" thickBot="1" x14ac:dyDescent="0.3">
      <c r="L12" s="3"/>
      <c r="M12" s="10"/>
      <c r="O12" t="s">
        <v>104</v>
      </c>
    </row>
    <row r="13" spans="1:15" ht="15.75" thickBot="1" x14ac:dyDescent="0.3">
      <c r="A13" s="13" t="s">
        <v>101</v>
      </c>
      <c r="B13" s="7">
        <f>15+15+15</f>
        <v>45</v>
      </c>
      <c r="C13" s="2"/>
      <c r="D13" s="2" t="s">
        <v>23</v>
      </c>
      <c r="E13" s="7">
        <f>12+14+15</f>
        <v>41</v>
      </c>
      <c r="F13" s="2"/>
      <c r="G13" s="13" t="s">
        <v>126</v>
      </c>
      <c r="H13" s="7">
        <f>15+14+9</f>
        <v>38</v>
      </c>
      <c r="I13" s="2"/>
      <c r="J13" s="2" t="s">
        <v>54</v>
      </c>
      <c r="K13" s="7">
        <f>12+15+9</f>
        <v>36</v>
      </c>
      <c r="L13" s="3"/>
      <c r="M13" s="11" t="s">
        <v>5</v>
      </c>
      <c r="O13" t="s">
        <v>125</v>
      </c>
    </row>
    <row r="14" spans="1:15" ht="15.75" thickBot="1" x14ac:dyDescent="0.3">
      <c r="J14" s="2"/>
      <c r="L14" s="3"/>
      <c r="M14" s="10"/>
      <c r="O14" t="s">
        <v>127</v>
      </c>
    </row>
    <row r="15" spans="1:15" ht="15.75" thickBot="1" x14ac:dyDescent="0.3">
      <c r="A15" s="13" t="s">
        <v>124</v>
      </c>
      <c r="B15" s="7">
        <f>15+0+7</f>
        <v>22</v>
      </c>
      <c r="C15" s="2"/>
      <c r="D15" s="13" t="s">
        <v>121</v>
      </c>
      <c r="E15" s="7">
        <f>15+15+15</f>
        <v>45</v>
      </c>
      <c r="F15" s="2"/>
      <c r="G15" s="2" t="s">
        <v>24</v>
      </c>
      <c r="H15" s="7">
        <f>3+15+7</f>
        <v>25</v>
      </c>
      <c r="I15" s="2"/>
      <c r="J15" s="2" t="s">
        <v>14</v>
      </c>
      <c r="K15" s="7">
        <f>3+0+15</f>
        <v>18</v>
      </c>
      <c r="L15" s="3"/>
      <c r="M15" s="11" t="s">
        <v>6</v>
      </c>
      <c r="O15" t="s">
        <v>120</v>
      </c>
    </row>
    <row r="16" spans="1:15" ht="15.75" thickBot="1" x14ac:dyDescent="0.3">
      <c r="J16" s="2"/>
      <c r="L16" s="3"/>
      <c r="M16" s="10"/>
      <c r="O16" t="s">
        <v>123</v>
      </c>
    </row>
    <row r="17" spans="1:15" ht="15.75" thickBot="1" x14ac:dyDescent="0.3">
      <c r="A17" s="2" t="s">
        <v>25</v>
      </c>
      <c r="B17" s="7">
        <f>12+15+2</f>
        <v>29</v>
      </c>
      <c r="C17" s="2"/>
      <c r="D17" s="2" t="s">
        <v>10</v>
      </c>
      <c r="E17" s="7">
        <f>12+7+15</f>
        <v>34</v>
      </c>
      <c r="F17" s="2"/>
      <c r="G17" s="2" t="s">
        <v>41</v>
      </c>
      <c r="H17" s="7">
        <f>15+7+2</f>
        <v>24</v>
      </c>
      <c r="I17" s="2"/>
      <c r="J17" s="13" t="s">
        <v>129</v>
      </c>
      <c r="K17" s="7">
        <f>15+15+15</f>
        <v>45</v>
      </c>
      <c r="L17" s="3"/>
      <c r="M17" s="11" t="s">
        <v>7</v>
      </c>
      <c r="O17" t="s">
        <v>130</v>
      </c>
    </row>
    <row r="19" spans="1:15" x14ac:dyDescent="0.25">
      <c r="A19" t="s">
        <v>99</v>
      </c>
      <c r="D19" t="s">
        <v>134</v>
      </c>
      <c r="G19" t="s">
        <v>136</v>
      </c>
      <c r="J19" t="s">
        <v>139</v>
      </c>
    </row>
    <row r="20" spans="1:15" x14ac:dyDescent="0.25">
      <c r="A20" t="s">
        <v>133</v>
      </c>
      <c r="D20" t="s">
        <v>135</v>
      </c>
      <c r="G20" t="s">
        <v>137</v>
      </c>
      <c r="J20" t="s">
        <v>104</v>
      </c>
    </row>
    <row r="21" spans="1:15" x14ac:dyDescent="0.25">
      <c r="A21" t="s">
        <v>84</v>
      </c>
      <c r="G21" t="s">
        <v>138</v>
      </c>
    </row>
    <row r="22" spans="1:15" x14ac:dyDescent="0.25">
      <c r="G22" t="s">
        <v>142</v>
      </c>
    </row>
  </sheetData>
  <conditionalFormatting sqref="D7 J3 A5:C5 E5:F5 H5:I5 K5 D3">
    <cfRule type="top10" dxfId="45" priority="12" percent="1" bottom="1" rank="1"/>
    <cfRule type="top10" dxfId="44" priority="13" percent="1" rank="1"/>
  </conditionalFormatting>
  <conditionalFormatting sqref="D9 E11:F11 H11:K11 A9 A11:C11">
    <cfRule type="top10" dxfId="43" priority="18" percent="1" bottom="1" rank="1"/>
    <cfRule type="top10" dxfId="42" priority="19" percent="1" rank="1"/>
  </conditionalFormatting>
  <conditionalFormatting sqref="D13 J13 B9:C9 E9:F9 H9:K9 J7">
    <cfRule type="top10" dxfId="41" priority="8" percent="1" bottom="1" rank="1"/>
    <cfRule type="top10" dxfId="40" priority="9" percent="1" rank="1"/>
  </conditionalFormatting>
  <conditionalFormatting sqref="D15 G15 A13:C13 E13:F13 H13:I13 K13 D11">
    <cfRule type="top10" dxfId="39" priority="4" percent="1" bottom="1" rank="1"/>
    <cfRule type="top10" dxfId="38" priority="5" percent="1" rank="1"/>
  </conditionalFormatting>
  <conditionalFormatting sqref="G9 A3 A7:C7 E7:I7 K7">
    <cfRule type="top10" dxfId="37" priority="10" percent="1" bottom="1" rank="1"/>
    <cfRule type="top10" dxfId="36" priority="11" percent="1" rank="1"/>
  </conditionalFormatting>
  <conditionalFormatting sqref="G11 A17:F17 H17:K17">
    <cfRule type="top10" dxfId="35" priority="1" percent="1" rank="1"/>
  </conditionalFormatting>
  <conditionalFormatting sqref="G17 A15:C15 E15:F15 H15:K15 G13">
    <cfRule type="top10" dxfId="34" priority="2" percent="1" bottom="1" rank="1"/>
    <cfRule type="top10" dxfId="33" priority="3" percent="1" rank="1"/>
  </conditionalFormatting>
  <conditionalFormatting sqref="J5 G5 B3:C3 E3:I3 K3 D5">
    <cfRule type="top10" dxfId="32" priority="14" percent="1" bottom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5918-50E4-4DCB-AD85-74A12FAB3DFD}">
  <sheetPr>
    <pageSetUpPr fitToPage="1"/>
  </sheetPr>
  <dimension ref="A1:O23"/>
  <sheetViews>
    <sheetView workbookViewId="0">
      <selection activeCell="B3" sqref="B3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7.42578125" customWidth="1"/>
    <col min="11" max="11" width="6.7109375" customWidth="1"/>
    <col min="12" max="12" width="3" customWidth="1"/>
    <col min="14" max="14" width="3.85546875" customWidth="1"/>
    <col min="15" max="15" width="29.85546875" customWidth="1"/>
  </cols>
  <sheetData>
    <row r="1" spans="1:15" ht="37.5" x14ac:dyDescent="0.3">
      <c r="A1" s="9" t="s">
        <v>37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2" t="s">
        <v>44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16</v>
      </c>
      <c r="B3" s="7">
        <f>15+12+11</f>
        <v>38</v>
      </c>
      <c r="C3" s="2"/>
      <c r="D3" s="2" t="s">
        <v>46</v>
      </c>
      <c r="E3" s="7">
        <f>10+12+15</f>
        <v>37</v>
      </c>
      <c r="F3" s="2"/>
      <c r="G3" s="2" t="s">
        <v>11</v>
      </c>
      <c r="H3" s="7">
        <f>15+15+15</f>
        <v>45</v>
      </c>
      <c r="I3" s="2"/>
      <c r="J3" s="2" t="s">
        <v>26</v>
      </c>
      <c r="K3" s="5">
        <f>10+15+11</f>
        <v>36</v>
      </c>
      <c r="L3" s="4"/>
      <c r="M3" s="11" t="s">
        <v>0</v>
      </c>
    </row>
    <row r="4" spans="1:15" ht="15.75" thickBot="1" x14ac:dyDescent="0.3">
      <c r="B4" s="8"/>
      <c r="C4" s="2"/>
      <c r="E4" s="8"/>
      <c r="F4" s="2"/>
      <c r="H4" s="8"/>
      <c r="I4" s="2"/>
      <c r="K4" s="6"/>
      <c r="L4" s="4"/>
      <c r="M4" s="10"/>
    </row>
    <row r="5" spans="1:15" ht="15.75" thickBot="1" x14ac:dyDescent="0.3">
      <c r="A5" s="13" t="s">
        <v>149</v>
      </c>
      <c r="B5" s="7">
        <f>13+2+6</f>
        <v>21</v>
      </c>
      <c r="C5" s="2"/>
      <c r="D5" s="13" t="s">
        <v>80</v>
      </c>
      <c r="E5" s="7">
        <f>15+15+6</f>
        <v>36</v>
      </c>
      <c r="F5" s="2"/>
      <c r="G5" s="2" t="s">
        <v>53</v>
      </c>
      <c r="H5" s="7">
        <f>13+15+15</f>
        <v>43</v>
      </c>
      <c r="I5" s="2"/>
      <c r="J5" s="2" t="s">
        <v>55</v>
      </c>
      <c r="K5" s="7">
        <f>15+2+15</f>
        <v>32</v>
      </c>
      <c r="L5" s="4"/>
      <c r="M5" s="11" t="s">
        <v>1</v>
      </c>
      <c r="O5" t="s">
        <v>157</v>
      </c>
    </row>
    <row r="6" spans="1:15" ht="15.75" thickBot="1" x14ac:dyDescent="0.3">
      <c r="B6" s="8"/>
      <c r="C6" s="2"/>
      <c r="E6" s="8"/>
      <c r="F6" s="2"/>
      <c r="H6" s="8"/>
      <c r="I6" s="2"/>
      <c r="K6" s="8"/>
      <c r="L6" s="4"/>
      <c r="M6" s="10"/>
      <c r="O6" t="s">
        <v>148</v>
      </c>
    </row>
    <row r="7" spans="1:15" ht="15.75" thickBot="1" x14ac:dyDescent="0.3">
      <c r="A7" s="13" t="s">
        <v>151</v>
      </c>
      <c r="B7" s="7">
        <f>9+15+6</f>
        <v>30</v>
      </c>
      <c r="C7" s="2"/>
      <c r="D7" s="2" t="s">
        <v>27</v>
      </c>
      <c r="E7" s="7">
        <f>15+7+6</f>
        <v>28</v>
      </c>
      <c r="F7" s="2"/>
      <c r="G7" s="2" t="s">
        <v>143</v>
      </c>
      <c r="H7" s="7">
        <f>15+15+15</f>
        <v>45</v>
      </c>
      <c r="I7" s="2"/>
      <c r="J7" s="2" t="s">
        <v>40</v>
      </c>
      <c r="K7" s="7">
        <f>9+7+15</f>
        <v>31</v>
      </c>
      <c r="L7" s="3"/>
      <c r="M7" s="11" t="s">
        <v>2</v>
      </c>
      <c r="O7" t="s">
        <v>153</v>
      </c>
    </row>
    <row r="8" spans="1:15" ht="15.75" thickBot="1" x14ac:dyDescent="0.3">
      <c r="J8" s="2"/>
      <c r="L8" s="3"/>
      <c r="M8" s="10"/>
    </row>
    <row r="9" spans="1:15" ht="15.75" thickBot="1" x14ac:dyDescent="0.3">
      <c r="A9" s="13" t="s">
        <v>146</v>
      </c>
      <c r="B9" s="7">
        <f>15+15+15</f>
        <v>45</v>
      </c>
      <c r="C9" s="2"/>
      <c r="D9" s="2" t="s">
        <v>39</v>
      </c>
      <c r="E9" s="7">
        <f>15+6+14</f>
        <v>35</v>
      </c>
      <c r="F9" s="2"/>
      <c r="G9" s="2" t="s">
        <v>15</v>
      </c>
      <c r="H9" s="7">
        <f>7+15+14</f>
        <v>36</v>
      </c>
      <c r="I9" s="2"/>
      <c r="J9" s="13" t="s">
        <v>124</v>
      </c>
      <c r="K9" s="7">
        <f>7+6+15</f>
        <v>28</v>
      </c>
      <c r="L9" s="3"/>
      <c r="M9" s="11" t="s">
        <v>3</v>
      </c>
      <c r="O9" t="s">
        <v>145</v>
      </c>
    </row>
    <row r="10" spans="1:15" ht="15.75" thickBot="1" x14ac:dyDescent="0.3">
      <c r="D10" s="2"/>
      <c r="L10" s="3"/>
      <c r="M10" s="10"/>
      <c r="O10" t="s">
        <v>150</v>
      </c>
    </row>
    <row r="11" spans="1:15" ht="15.75" thickBot="1" x14ac:dyDescent="0.3">
      <c r="A11" s="13" t="s">
        <v>105</v>
      </c>
      <c r="B11" s="7">
        <f>5+13+15</f>
        <v>33</v>
      </c>
      <c r="C11" s="2"/>
      <c r="D11" s="2" t="s">
        <v>144</v>
      </c>
      <c r="E11" s="7">
        <f>5+15+9</f>
        <v>29</v>
      </c>
      <c r="F11" s="2"/>
      <c r="G11" s="2" t="s">
        <v>42</v>
      </c>
      <c r="H11" s="7">
        <f>15+13+9</f>
        <v>37</v>
      </c>
      <c r="I11" s="2"/>
      <c r="J11" s="2" t="s">
        <v>23</v>
      </c>
      <c r="K11" s="7">
        <f>15+15+15</f>
        <v>45</v>
      </c>
      <c r="L11" s="3"/>
      <c r="M11" s="11" t="s">
        <v>4</v>
      </c>
      <c r="O11" t="s">
        <v>158</v>
      </c>
    </row>
    <row r="12" spans="1:15" ht="15.75" thickBot="1" x14ac:dyDescent="0.3">
      <c r="L12" s="3"/>
      <c r="M12" s="10"/>
    </row>
    <row r="13" spans="1:15" ht="15.75" thickBot="1" x14ac:dyDescent="0.3">
      <c r="A13" s="2" t="s">
        <v>62</v>
      </c>
      <c r="B13" s="7">
        <f>3+15+14</f>
        <v>32</v>
      </c>
      <c r="C13" s="2"/>
      <c r="D13" s="13" t="s">
        <v>156</v>
      </c>
      <c r="E13" s="7">
        <f>15+15+15</f>
        <v>45</v>
      </c>
      <c r="F13" s="2"/>
      <c r="G13" s="2" t="s">
        <v>17</v>
      </c>
      <c r="H13" s="7">
        <f>15+9+14</f>
        <v>38</v>
      </c>
      <c r="I13" s="2"/>
      <c r="J13" s="2" t="s">
        <v>24</v>
      </c>
      <c r="K13" s="7">
        <f>3+9+15</f>
        <v>27</v>
      </c>
      <c r="L13" s="3"/>
      <c r="M13" s="11" t="s">
        <v>5</v>
      </c>
      <c r="O13" t="s">
        <v>155</v>
      </c>
    </row>
    <row r="14" spans="1:15" ht="15.75" thickBot="1" x14ac:dyDescent="0.3">
      <c r="J14" s="2"/>
      <c r="L14" s="3"/>
      <c r="M14" s="10"/>
      <c r="O14" t="s">
        <v>160</v>
      </c>
    </row>
    <row r="15" spans="1:15" ht="15.75" thickBot="1" x14ac:dyDescent="0.3">
      <c r="A15" s="2" t="s">
        <v>21</v>
      </c>
      <c r="B15" s="7">
        <f>3+13+8</f>
        <v>24</v>
      </c>
      <c r="C15" s="2"/>
      <c r="D15" s="13" t="s">
        <v>48</v>
      </c>
      <c r="E15" s="7">
        <f>15+15+8</f>
        <v>38</v>
      </c>
      <c r="F15" s="2"/>
      <c r="G15" s="13" t="s">
        <v>121</v>
      </c>
      <c r="H15" s="7">
        <f>15+13+15</f>
        <v>43</v>
      </c>
      <c r="I15" s="2"/>
      <c r="J15" s="13" t="s">
        <v>161</v>
      </c>
      <c r="K15" s="7">
        <f>3+15+15</f>
        <v>33</v>
      </c>
      <c r="L15" s="3"/>
      <c r="M15" s="11" t="s">
        <v>6</v>
      </c>
      <c r="O15" t="s">
        <v>154</v>
      </c>
    </row>
    <row r="16" spans="1:15" ht="15.75" thickBot="1" x14ac:dyDescent="0.3">
      <c r="J16" s="2"/>
      <c r="L16" s="3"/>
      <c r="M16" s="10"/>
      <c r="O16" t="s">
        <v>159</v>
      </c>
    </row>
    <row r="17" spans="1:15" ht="15.75" thickBot="1" x14ac:dyDescent="0.3">
      <c r="A17" s="2" t="s">
        <v>25</v>
      </c>
      <c r="B17" s="7">
        <f>15+15+1</f>
        <v>31</v>
      </c>
      <c r="C17" s="2"/>
      <c r="D17" s="13" t="s">
        <v>43</v>
      </c>
      <c r="E17" s="7">
        <f>8+15+15</f>
        <v>38</v>
      </c>
      <c r="F17" s="2"/>
      <c r="G17" s="2" t="s">
        <v>41</v>
      </c>
      <c r="H17" s="7">
        <f>8+5+1</f>
        <v>14</v>
      </c>
      <c r="I17" s="2"/>
      <c r="J17" s="13" t="s">
        <v>132</v>
      </c>
      <c r="K17" s="7">
        <f>15+5+15</f>
        <v>35</v>
      </c>
      <c r="L17" s="3"/>
      <c r="M17" s="11" t="s">
        <v>7</v>
      </c>
      <c r="O17" t="s">
        <v>147</v>
      </c>
    </row>
    <row r="18" spans="1:15" x14ac:dyDescent="0.25">
      <c r="O18" t="s">
        <v>152</v>
      </c>
    </row>
    <row r="20" spans="1:15" x14ac:dyDescent="0.25">
      <c r="A20" t="s">
        <v>148</v>
      </c>
      <c r="D20" t="s">
        <v>157</v>
      </c>
      <c r="G20" t="s">
        <v>154</v>
      </c>
      <c r="J20" t="s">
        <v>150</v>
      </c>
    </row>
    <row r="21" spans="1:15" x14ac:dyDescent="0.25">
      <c r="A21" t="s">
        <v>153</v>
      </c>
      <c r="D21" t="s">
        <v>155</v>
      </c>
      <c r="J21" t="s">
        <v>147</v>
      </c>
    </row>
    <row r="22" spans="1:15" x14ac:dyDescent="0.25">
      <c r="A22" t="s">
        <v>145</v>
      </c>
      <c r="D22" t="s">
        <v>152</v>
      </c>
      <c r="J22" t="s">
        <v>160</v>
      </c>
    </row>
    <row r="23" spans="1:15" x14ac:dyDescent="0.25">
      <c r="A23" t="s">
        <v>158</v>
      </c>
      <c r="D23" t="s">
        <v>159</v>
      </c>
    </row>
  </sheetData>
  <conditionalFormatting sqref="D5 G9 A7:C7 E7:I7 K7">
    <cfRule type="top10" dxfId="31" priority="8" percent="1" bottom="1" rank="1"/>
    <cfRule type="top10" dxfId="30" priority="9" percent="1" rank="1"/>
  </conditionalFormatting>
  <conditionalFormatting sqref="D9 J3 A5:C5 E5:F5 H5:I5 K5 D3">
    <cfRule type="top10" dxfId="29" priority="10" percent="1" bottom="1" rank="1"/>
    <cfRule type="top10" dxfId="28" priority="11" percent="1" rank="1"/>
  </conditionalFormatting>
  <conditionalFormatting sqref="D13 D7 E11:F11 H11:I11 K11 A9 A11:C11">
    <cfRule type="top10" dxfId="27" priority="13" percent="1" bottom="1" rank="1"/>
    <cfRule type="top10" dxfId="26" priority="14" percent="1" rank="1"/>
  </conditionalFormatting>
  <conditionalFormatting sqref="D15 A13:C13 E13:F13 H13:K13 D11">
    <cfRule type="top10" dxfId="25" priority="4" percent="1" bottom="1" rank="1"/>
    <cfRule type="top10" dxfId="24" priority="5" percent="1" rank="1"/>
  </conditionalFormatting>
  <conditionalFormatting sqref="D17 G17 A15:C15 E15:F15 H15:I15 K15 G13">
    <cfRule type="top10" dxfId="23" priority="2" percent="1" bottom="1" rank="1"/>
    <cfRule type="top10" dxfId="22" priority="3" percent="1" rank="1"/>
  </conditionalFormatting>
  <conditionalFormatting sqref="G15 J11 G11 J5 B9:C9 E9:F9 H9:I9 K9">
    <cfRule type="top10" dxfId="21" priority="6" percent="1" bottom="1" rank="1"/>
    <cfRule type="top10" dxfId="20" priority="7" percent="1" rank="1"/>
  </conditionalFormatting>
  <conditionalFormatting sqref="J7 G5 A3:C3 E3:I3 K3">
    <cfRule type="top10" dxfId="19" priority="12" percent="1" bottom="1" rank="1"/>
  </conditionalFormatting>
  <conditionalFormatting sqref="J9 A17:C17 E17:F17 J15 H17:K17">
    <cfRule type="top10" dxfId="18" priority="1" percent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3725-EFCF-4DD4-B8A2-55CC325B643D}">
  <dimension ref="A1:O17"/>
  <sheetViews>
    <sheetView tabSelected="1" workbookViewId="0">
      <selection activeCell="B3" sqref="B3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8.42578125" customWidth="1"/>
    <col min="11" max="11" width="6.7109375" customWidth="1"/>
    <col min="12" max="12" width="3" customWidth="1"/>
    <col min="14" max="14" width="3.85546875" customWidth="1"/>
    <col min="15" max="15" width="29.85546875" customWidth="1"/>
  </cols>
  <sheetData>
    <row r="1" spans="1:15" ht="37.5" x14ac:dyDescent="0.3">
      <c r="A1" s="9" t="s">
        <v>38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2" t="s">
        <v>44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16</v>
      </c>
      <c r="B3" s="7"/>
      <c r="C3" s="2"/>
      <c r="D3" s="2" t="s">
        <v>46</v>
      </c>
      <c r="E3" s="7"/>
      <c r="F3" s="2"/>
      <c r="G3" s="2" t="s">
        <v>11</v>
      </c>
      <c r="H3" s="7"/>
      <c r="I3" s="2"/>
      <c r="J3" s="2" t="s">
        <v>53</v>
      </c>
      <c r="K3" s="5"/>
      <c r="L3" s="4"/>
      <c r="M3" s="11" t="s">
        <v>0</v>
      </c>
    </row>
    <row r="4" spans="1:15" ht="15.75" thickBot="1" x14ac:dyDescent="0.3">
      <c r="B4" s="8"/>
      <c r="C4" s="2"/>
      <c r="E4" s="8"/>
      <c r="F4" s="2"/>
      <c r="H4" s="8"/>
      <c r="I4" s="2"/>
      <c r="K4" s="6"/>
      <c r="L4" s="4"/>
      <c r="M4" s="10"/>
    </row>
    <row r="5" spans="1:15" ht="15.75" thickBot="1" x14ac:dyDescent="0.3">
      <c r="A5" s="2" t="s">
        <v>143</v>
      </c>
      <c r="B5" s="7"/>
      <c r="C5" s="2"/>
      <c r="D5" s="2" t="s">
        <v>162</v>
      </c>
      <c r="E5" s="7"/>
      <c r="F5" s="2"/>
      <c r="G5" s="2" t="s">
        <v>26</v>
      </c>
      <c r="H5" s="7"/>
      <c r="I5" s="2"/>
      <c r="J5" s="2" t="s">
        <v>55</v>
      </c>
      <c r="K5" s="7"/>
      <c r="L5" s="4"/>
      <c r="M5" s="11" t="s">
        <v>1</v>
      </c>
    </row>
    <row r="6" spans="1:15" ht="15.75" thickBot="1" x14ac:dyDescent="0.3">
      <c r="B6" s="8"/>
      <c r="C6" s="2"/>
      <c r="E6" s="8"/>
      <c r="F6" s="2"/>
      <c r="H6" s="8"/>
      <c r="I6" s="2"/>
      <c r="K6" s="8"/>
      <c r="L6" s="4"/>
      <c r="M6" s="10"/>
    </row>
    <row r="7" spans="1:15" ht="15.75" thickBot="1" x14ac:dyDescent="0.3">
      <c r="A7" s="2" t="s">
        <v>20</v>
      </c>
      <c r="B7" s="7"/>
      <c r="C7" s="2"/>
      <c r="D7" s="2" t="s">
        <v>15</v>
      </c>
      <c r="E7" s="7"/>
      <c r="F7" s="2"/>
      <c r="G7" s="2" t="s">
        <v>47</v>
      </c>
      <c r="H7" s="7"/>
      <c r="I7" s="2"/>
      <c r="J7" s="2" t="s">
        <v>40</v>
      </c>
      <c r="K7" s="7"/>
      <c r="L7" s="3"/>
      <c r="M7" s="11" t="s">
        <v>2</v>
      </c>
    </row>
    <row r="8" spans="1:15" ht="15.75" thickBot="1" x14ac:dyDescent="0.3">
      <c r="J8" s="2"/>
      <c r="L8" s="3"/>
      <c r="M8" s="10"/>
    </row>
    <row r="9" spans="1:15" ht="15.75" thickBot="1" x14ac:dyDescent="0.3">
      <c r="A9" s="2" t="s">
        <v>12</v>
      </c>
      <c r="B9" s="7"/>
      <c r="C9" s="2"/>
      <c r="D9" s="2" t="s">
        <v>39</v>
      </c>
      <c r="E9" s="7"/>
      <c r="F9" s="2"/>
      <c r="G9" s="2" t="s">
        <v>27</v>
      </c>
      <c r="H9" s="7"/>
      <c r="I9" s="2"/>
      <c r="J9" s="2" t="s">
        <v>23</v>
      </c>
      <c r="K9" s="7"/>
      <c r="L9" s="3"/>
      <c r="M9" s="11" t="s">
        <v>3</v>
      </c>
    </row>
    <row r="10" spans="1:15" ht="15.75" thickBot="1" x14ac:dyDescent="0.3">
      <c r="D10" s="2"/>
      <c r="L10" s="3"/>
      <c r="M10" s="10"/>
    </row>
    <row r="11" spans="1:15" ht="15.75" thickBot="1" x14ac:dyDescent="0.3">
      <c r="A11" s="2" t="s">
        <v>52</v>
      </c>
      <c r="B11" s="7"/>
      <c r="C11" s="2"/>
      <c r="D11" s="2" t="s">
        <v>17</v>
      </c>
      <c r="E11" s="7"/>
      <c r="F11" s="2"/>
      <c r="G11" s="2" t="s">
        <v>42</v>
      </c>
      <c r="H11" s="7"/>
      <c r="I11" s="2"/>
      <c r="J11" s="2" t="s">
        <v>66</v>
      </c>
      <c r="K11" s="7"/>
      <c r="L11" s="3"/>
      <c r="M11" s="11" t="s">
        <v>4</v>
      </c>
    </row>
    <row r="12" spans="1:15" ht="15.75" thickBot="1" x14ac:dyDescent="0.3">
      <c r="L12" s="3"/>
      <c r="M12" s="10"/>
    </row>
    <row r="13" spans="1:15" ht="15.75" thickBot="1" x14ac:dyDescent="0.3">
      <c r="A13" s="2" t="s">
        <v>62</v>
      </c>
      <c r="B13" s="7"/>
      <c r="C13" s="2"/>
      <c r="D13" s="2" t="s">
        <v>28</v>
      </c>
      <c r="E13" s="7"/>
      <c r="F13" s="2"/>
      <c r="G13" s="2" t="s">
        <v>144</v>
      </c>
      <c r="H13" s="7"/>
      <c r="I13" s="2"/>
      <c r="J13" s="2" t="s">
        <v>21</v>
      </c>
      <c r="K13" s="7"/>
      <c r="L13" s="3"/>
      <c r="M13" s="11" t="s">
        <v>5</v>
      </c>
    </row>
    <row r="14" spans="1:15" ht="15.75" thickBot="1" x14ac:dyDescent="0.3">
      <c r="J14" s="2"/>
      <c r="L14" s="3"/>
      <c r="M14" s="10"/>
    </row>
    <row r="15" spans="1:15" ht="15.75" thickBot="1" x14ac:dyDescent="0.3">
      <c r="A15" s="2" t="s">
        <v>24</v>
      </c>
      <c r="B15" s="7"/>
      <c r="C15" s="2"/>
      <c r="D15" s="2" t="s">
        <v>9</v>
      </c>
      <c r="E15" s="7"/>
      <c r="F15" s="2"/>
      <c r="G15" s="2" t="s">
        <v>54</v>
      </c>
      <c r="H15" s="7"/>
      <c r="I15" s="2"/>
      <c r="J15" s="2" t="s">
        <v>25</v>
      </c>
      <c r="K15" s="7"/>
      <c r="L15" s="3"/>
      <c r="M15" s="11" t="s">
        <v>6</v>
      </c>
    </row>
    <row r="16" spans="1:15" ht="15.75" thickBot="1" x14ac:dyDescent="0.3">
      <c r="J16" s="2"/>
      <c r="L16" s="3"/>
      <c r="M16" s="10"/>
    </row>
    <row r="17" spans="1:13" ht="15.75" thickBot="1" x14ac:dyDescent="0.3">
      <c r="A17" s="2" t="s">
        <v>10</v>
      </c>
      <c r="B17" s="7"/>
      <c r="C17" s="2"/>
      <c r="D17" s="2" t="s">
        <v>163</v>
      </c>
      <c r="E17" s="7"/>
      <c r="F17" s="2"/>
      <c r="G17" s="2" t="s">
        <v>41</v>
      </c>
      <c r="H17" s="7"/>
      <c r="I17" s="2"/>
      <c r="J17" s="2" t="s">
        <v>164</v>
      </c>
      <c r="K17" s="7"/>
      <c r="L17" s="3"/>
      <c r="M17" s="11" t="s">
        <v>7</v>
      </c>
    </row>
  </sheetData>
  <conditionalFormatting sqref="A5 D5 A7:F7 H7:I7 K7">
    <cfRule type="top10" dxfId="17" priority="12" percent="1" bottom="1" rank="1"/>
    <cfRule type="top10" dxfId="16" priority="13" percent="1" rank="1"/>
  </conditionalFormatting>
  <conditionalFormatting sqref="A15 D15 A13:C13 E13:I13 K13">
    <cfRule type="top10" dxfId="15" priority="8" percent="1" bottom="1" rank="1"/>
    <cfRule type="top10" dxfId="14" priority="9" percent="1" rank="1"/>
  </conditionalFormatting>
  <conditionalFormatting sqref="D9 B5:C5 E5:I5 K5 D3">
    <cfRule type="top10" dxfId="13" priority="14" percent="1" bottom="1" rank="1"/>
    <cfRule type="top10" dxfId="12" priority="15" percent="1" rank="1"/>
  </conditionalFormatting>
  <conditionalFormatting sqref="D11 D17 G17 B15:C15 E15:F15 H15:I15 K15">
    <cfRule type="top10" dxfId="11" priority="6" percent="1" bottom="1" rank="1"/>
    <cfRule type="top10" dxfId="10" priority="7" percent="1" rank="1"/>
  </conditionalFormatting>
  <conditionalFormatting sqref="G7">
    <cfRule type="top10" dxfId="9" priority="3" percent="1" bottom="1" rank="1"/>
    <cfRule type="top10" dxfId="8" priority="4" percent="1" rank="1"/>
  </conditionalFormatting>
  <conditionalFormatting sqref="G9 D13 E11:F11 H11:I11 K11 A9 A11:C11">
    <cfRule type="top10" dxfId="7" priority="17" percent="1" bottom="1" rank="1"/>
    <cfRule type="top10" dxfId="6" priority="18" percent="1" rank="1"/>
  </conditionalFormatting>
  <conditionalFormatting sqref="G15 G11 J5 B9:C9 E9:F9 H9:K9">
    <cfRule type="top10" dxfId="5" priority="10" percent="1" bottom="1" rank="1"/>
    <cfRule type="top10" dxfId="4" priority="11" percent="1" rank="1"/>
  </conditionalFormatting>
  <conditionalFormatting sqref="J7 A3:C3 E3:K3">
    <cfRule type="top10" dxfId="3" priority="16" percent="1" bottom="1" rank="1"/>
  </conditionalFormatting>
  <conditionalFormatting sqref="J11 A17:C17 J15 E17:F17 H17:K17">
    <cfRule type="top10" dxfId="2" priority="5" percent="1" rank="1"/>
  </conditionalFormatting>
  <conditionalFormatting sqref="J13">
    <cfRule type="top10" dxfId="1" priority="1" percent="1" bottom="1" rank="1"/>
    <cfRule type="top10" dxfId="0" priority="2" percent="1" rank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'week 2'!Print_Area</vt:lpstr>
      <vt:lpstr>'week 6'!Print_Area</vt:lpstr>
      <vt:lpstr>'week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mcelroy</dc:creator>
  <cp:lastModifiedBy>janet mcelroy</cp:lastModifiedBy>
  <cp:lastPrinted>2025-04-10T02:28:27Z</cp:lastPrinted>
  <dcterms:created xsi:type="dcterms:W3CDTF">2025-02-03T05:14:46Z</dcterms:created>
  <dcterms:modified xsi:type="dcterms:W3CDTF">2025-04-12T02:38:48Z</dcterms:modified>
</cp:coreProperties>
</file>