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4"/>
  <workbookPr/>
  <mc:AlternateContent xmlns:mc="http://schemas.openxmlformats.org/markup-compatibility/2006">
    <mc:Choice Requires="x15">
      <x15ac:absPath xmlns:x15ac="http://schemas.microsoft.com/office/spreadsheetml/2010/11/ac" url="C:\Users\TREBOSC - Sgen\Desktop\_a_effacer\"/>
    </mc:Choice>
  </mc:AlternateContent>
  <xr:revisionPtr revIDLastSave="0" documentId="13_ncr:1_{19DD64B0-1EDD-4424-96B1-CB704495B503}" xr6:coauthVersionLast="36" xr6:coauthVersionMax="36" xr10:uidLastSave="{00000000-0000-0000-0000-000000000000}"/>
  <bookViews>
    <workbookView xWindow="0" yWindow="0" windowWidth="28800" windowHeight="1423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L30" i="1" s="1"/>
  <c r="M30" i="1" s="1"/>
  <c r="N30" i="1" s="1"/>
  <c r="K50" i="1" l="1"/>
  <c r="L50" i="1" s="1"/>
  <c r="M50" i="1" s="1"/>
  <c r="N50" i="1" s="1"/>
  <c r="K46" i="1"/>
  <c r="L46" i="1" s="1"/>
  <c r="M46" i="1" s="1"/>
  <c r="N46" i="1" s="1"/>
  <c r="J2" i="1" l="1"/>
  <c r="K2" i="1" s="1"/>
  <c r="L2" i="1" s="1"/>
  <c r="M2" i="1" s="1"/>
  <c r="N2" i="1" s="1"/>
  <c r="J4" i="1"/>
  <c r="K23" i="1" l="1"/>
  <c r="L23" i="1" s="1"/>
  <c r="M23" i="1" s="1"/>
  <c r="N23" i="1" s="1"/>
  <c r="J43" i="1" l="1"/>
  <c r="J9" i="1"/>
  <c r="J24" i="1"/>
  <c r="K31" i="1"/>
  <c r="L31" i="1" s="1"/>
  <c r="M31" i="1" s="1"/>
  <c r="N31" i="1" s="1"/>
  <c r="J48" i="1"/>
  <c r="J8" i="1"/>
  <c r="J7" i="1"/>
  <c r="J3" i="1"/>
  <c r="J13" i="1"/>
  <c r="J14" i="1"/>
  <c r="J41" i="1"/>
  <c r="K52" i="1" l="1"/>
  <c r="L52" i="1" s="1"/>
  <c r="M52" i="1" s="1"/>
  <c r="N52" i="1" s="1"/>
  <c r="K32" i="1"/>
  <c r="L32" i="1" s="1"/>
  <c r="M32" i="1" s="1"/>
  <c r="N32" i="1" s="1"/>
  <c r="J29" i="1"/>
  <c r="K51" i="1"/>
  <c r="L51" i="1" s="1"/>
  <c r="M51" i="1" s="1"/>
  <c r="N51" i="1" s="1"/>
  <c r="K14" i="1" l="1"/>
  <c r="L14" i="1" s="1"/>
  <c r="M14" i="1" s="1"/>
  <c r="N14" i="1" s="1"/>
  <c r="K13" i="1"/>
  <c r="L13" i="1" s="1"/>
  <c r="M13" i="1" s="1"/>
  <c r="N13" i="1" s="1"/>
  <c r="K44" i="1" l="1"/>
  <c r="L44" i="1" s="1"/>
  <c r="M44" i="1" s="1"/>
  <c r="N44" i="1" s="1"/>
  <c r="K45" i="1"/>
  <c r="L45" i="1" s="1"/>
  <c r="M45" i="1" s="1"/>
  <c r="N45" i="1" s="1"/>
  <c r="K43" i="1"/>
  <c r="L43" i="1" s="1"/>
  <c r="M43" i="1" s="1"/>
  <c r="N43" i="1" s="1"/>
  <c r="K48" i="1"/>
  <c r="L48" i="1" s="1"/>
  <c r="M48" i="1" s="1"/>
  <c r="N48" i="1" s="1"/>
  <c r="K47" i="1"/>
  <c r="L47" i="1" s="1"/>
  <c r="M47" i="1" s="1"/>
  <c r="N47" i="1" s="1"/>
  <c r="K49" i="1"/>
  <c r="L49" i="1" s="1"/>
  <c r="M49" i="1" s="1"/>
  <c r="N49" i="1" s="1"/>
  <c r="K7" i="1" l="1"/>
  <c r="L7" i="1" s="1"/>
  <c r="M7" i="1" s="1"/>
  <c r="N7" i="1" s="1"/>
  <c r="K3" i="1"/>
  <c r="L3" i="1" s="1"/>
  <c r="M3" i="1" s="1"/>
  <c r="N3" i="1" s="1"/>
  <c r="K10" i="1"/>
  <c r="L10" i="1" s="1"/>
  <c r="M10" i="1" s="1"/>
  <c r="N10" i="1" s="1"/>
  <c r="K5" i="1"/>
  <c r="L5" i="1" s="1"/>
  <c r="M5" i="1" s="1"/>
  <c r="N5" i="1" s="1"/>
  <c r="K9" i="1" l="1"/>
  <c r="L9" i="1" s="1"/>
  <c r="M9" i="1" s="1"/>
  <c r="N9" i="1" s="1"/>
  <c r="K4" i="1"/>
  <c r="L4" i="1" s="1"/>
  <c r="M4" i="1" s="1"/>
  <c r="N4" i="1" s="1"/>
  <c r="K6" i="1"/>
  <c r="L6" i="1" s="1"/>
  <c r="M6" i="1" s="1"/>
  <c r="N6" i="1" s="1"/>
  <c r="K22" i="1"/>
  <c r="L22" i="1" s="1"/>
  <c r="M22" i="1" s="1"/>
  <c r="N22" i="1" s="1"/>
  <c r="K24" i="1"/>
  <c r="L24" i="1" s="1"/>
  <c r="M24" i="1" s="1"/>
  <c r="N24" i="1" s="1"/>
  <c r="K15" i="1"/>
  <c r="L15" i="1" s="1"/>
  <c r="M15" i="1" s="1"/>
  <c r="N15" i="1" s="1"/>
  <c r="K19" i="1"/>
  <c r="K17" i="1"/>
  <c r="L17" i="1" s="1"/>
  <c r="M17" i="1" s="1"/>
  <c r="N17" i="1" s="1"/>
  <c r="K42" i="1"/>
  <c r="L42" i="1" s="1"/>
  <c r="M42" i="1" s="1"/>
  <c r="N42" i="1" s="1"/>
  <c r="K41" i="1"/>
  <c r="L41" i="1" s="1"/>
  <c r="K40" i="1"/>
  <c r="L40" i="1" s="1"/>
  <c r="K12" i="1"/>
  <c r="L12" i="1" s="1"/>
  <c r="M12" i="1" s="1"/>
  <c r="N12" i="1" s="1"/>
  <c r="K8" i="1"/>
  <c r="L8" i="1" s="1"/>
  <c r="M8" i="1" s="1"/>
  <c r="N8" i="1" s="1"/>
  <c r="K27" i="1"/>
  <c r="L27" i="1" s="1"/>
  <c r="M27" i="1" s="1"/>
  <c r="M40" i="1" l="1"/>
  <c r="N40" i="1" s="1"/>
  <c r="M41" i="1"/>
  <c r="N41" i="1" s="1"/>
  <c r="N27" i="1"/>
  <c r="K11" i="1"/>
  <c r="L11" i="1" s="1"/>
  <c r="K26" i="1"/>
  <c r="L26" i="1" s="1"/>
  <c r="M26" i="1" s="1"/>
  <c r="L19" i="1"/>
  <c r="M19" i="1" s="1"/>
  <c r="K29" i="1"/>
  <c r="L29" i="1" s="1"/>
  <c r="M29" i="1" s="1"/>
  <c r="K28" i="1"/>
  <c r="L28" i="1" s="1"/>
  <c r="M28" i="1" s="1"/>
  <c r="M11" i="1" l="1"/>
  <c r="N11" i="1" s="1"/>
  <c r="N29" i="1"/>
  <c r="N19" i="1"/>
  <c r="N28" i="1"/>
  <c r="N26" i="1"/>
  <c r="K20" i="1"/>
  <c r="L20" i="1" s="1"/>
  <c r="M20" i="1" s="1"/>
  <c r="J65" i="1"/>
  <c r="K65" i="1" s="1"/>
  <c r="L65" i="1" s="1"/>
  <c r="J60" i="1"/>
  <c r="K60" i="1" s="1"/>
  <c r="L60" i="1" s="1"/>
  <c r="N20" i="1" l="1"/>
  <c r="M65" i="1"/>
  <c r="N65" i="1" s="1"/>
  <c r="M60" i="1"/>
  <c r="N60" i="1" s="1"/>
  <c r="K16" i="1"/>
  <c r="L16" i="1" s="1"/>
  <c r="M16" i="1" s="1"/>
  <c r="K36" i="1"/>
  <c r="L36" i="1" s="1"/>
  <c r="K33" i="1"/>
  <c r="L33" i="1" s="1"/>
  <c r="J37" i="1"/>
  <c r="K37" i="1" s="1"/>
  <c r="L37" i="1" s="1"/>
  <c r="M37" i="1" l="1"/>
  <c r="N37" i="1" s="1"/>
  <c r="M36" i="1"/>
  <c r="N36" i="1" s="1"/>
  <c r="M33" i="1"/>
  <c r="N33" i="1" s="1"/>
  <c r="N16" i="1"/>
  <c r="J39" i="1"/>
  <c r="L39" i="1"/>
  <c r="M39" i="1" s="1"/>
  <c r="L38" i="1"/>
  <c r="M38" i="1" s="1"/>
  <c r="L35" i="1"/>
  <c r="M35" i="1" s="1"/>
  <c r="J38" i="1"/>
  <c r="J35" i="1"/>
  <c r="J34" i="1"/>
  <c r="K34" i="1" s="1"/>
  <c r="N39" i="1" l="1"/>
  <c r="N35" i="1"/>
  <c r="N38" i="1"/>
  <c r="J64" i="1"/>
  <c r="K64" i="1" s="1"/>
  <c r="L64" i="1" s="1"/>
  <c r="M64" i="1" l="1"/>
  <c r="N64" i="1" s="1"/>
  <c r="K18" i="1"/>
  <c r="L18" i="1" s="1"/>
  <c r="M18" i="1" s="1"/>
  <c r="J54" i="1"/>
  <c r="K54" i="1" s="1"/>
  <c r="L54" i="1" s="1"/>
  <c r="K57" i="1"/>
  <c r="L34" i="1"/>
  <c r="M54" i="1" l="1"/>
  <c r="N54" i="1" s="1"/>
  <c r="N18" i="1"/>
  <c r="M34" i="1"/>
  <c r="N34" i="1" s="1"/>
  <c r="K21" i="1"/>
  <c r="L21" i="1" s="1"/>
  <c r="M21" i="1" s="1"/>
  <c r="L57" i="1"/>
  <c r="K69" i="1"/>
  <c r="L69" i="1" s="1"/>
  <c r="K66" i="1"/>
  <c r="L66" i="1" s="1"/>
  <c r="K62" i="1"/>
  <c r="K68" i="1"/>
  <c r="J70" i="1"/>
  <c r="K70" i="1" s="1"/>
  <c r="J67" i="1"/>
  <c r="K67" i="1" s="1"/>
  <c r="L63" i="1"/>
  <c r="M63" i="1" s="1"/>
  <c r="L59" i="1"/>
  <c r="M59" i="1" s="1"/>
  <c r="L61" i="1"/>
  <c r="L58" i="1"/>
  <c r="J61" i="1"/>
  <c r="J58" i="1"/>
  <c r="K55" i="1"/>
  <c r="K56" i="1"/>
  <c r="K53" i="1"/>
  <c r="J63" i="1"/>
  <c r="J59" i="1"/>
  <c r="N21" i="1" l="1"/>
  <c r="M57" i="1"/>
  <c r="N57" i="1" s="1"/>
  <c r="M61" i="1"/>
  <c r="N61" i="1" s="1"/>
  <c r="M66" i="1"/>
  <c r="N66" i="1" s="1"/>
  <c r="M58" i="1"/>
  <c r="N58" i="1" s="1"/>
  <c r="M69" i="1"/>
  <c r="N69" i="1" s="1"/>
  <c r="K25" i="1"/>
  <c r="L25" i="1" s="1"/>
  <c r="M25" i="1" s="1"/>
  <c r="L68" i="1"/>
  <c r="L70" i="1"/>
  <c r="L67" i="1"/>
  <c r="N63" i="1"/>
  <c r="N59" i="1"/>
  <c r="L62" i="1"/>
  <c r="M62" i="1" s="1"/>
  <c r="L56" i="1"/>
  <c r="L53" i="1"/>
  <c r="L55" i="1"/>
  <c r="M55" i="1" l="1"/>
  <c r="N55" i="1" s="1"/>
  <c r="M56" i="1"/>
  <c r="N56" i="1" s="1"/>
  <c r="M70" i="1"/>
  <c r="N70" i="1" s="1"/>
  <c r="N25" i="1"/>
  <c r="M67" i="1"/>
  <c r="N67" i="1" s="1"/>
  <c r="M68" i="1"/>
  <c r="N68" i="1" s="1"/>
  <c r="M53" i="1"/>
  <c r="N53" i="1" s="1"/>
  <c r="N62" i="1"/>
</calcChain>
</file>

<file path=xl/sharedStrings.xml><?xml version="1.0" encoding="utf-8"?>
<sst xmlns="http://schemas.openxmlformats.org/spreadsheetml/2006/main" count="377" uniqueCount="131">
  <si>
    <t>EuropCar</t>
  </si>
  <si>
    <t>Clio</t>
  </si>
  <si>
    <t>Panda</t>
  </si>
  <si>
    <t>Peugeot 108</t>
  </si>
  <si>
    <t>Peugeot 208</t>
  </si>
  <si>
    <t>Twingo</t>
  </si>
  <si>
    <t>Eco Car</t>
  </si>
  <si>
    <t>Dacia Logan</t>
  </si>
  <si>
    <t>Hertz</t>
  </si>
  <si>
    <t>/ Jour</t>
  </si>
  <si>
    <t>Compagnie</t>
  </si>
  <si>
    <t>Voiture</t>
  </si>
  <si>
    <t>Catégorie</t>
  </si>
  <si>
    <t>Total Euro</t>
  </si>
  <si>
    <t>Location XPF</t>
  </si>
  <si>
    <t>Location Euro</t>
  </si>
  <si>
    <t>Tahiti Easy</t>
  </si>
  <si>
    <t>Tahiti</t>
  </si>
  <si>
    <t>Lieu</t>
  </si>
  <si>
    <t>Clio Promo</t>
  </si>
  <si>
    <t>Twingo promo</t>
  </si>
  <si>
    <t>Avis</t>
  </si>
  <si>
    <t>Moorea</t>
  </si>
  <si>
    <t>Albert transport</t>
  </si>
  <si>
    <t>Hundai i10</t>
  </si>
  <si>
    <t>Jeff Location</t>
  </si>
  <si>
    <t>Tahiti Rent</t>
  </si>
  <si>
    <t>Tahiti Road</t>
  </si>
  <si>
    <t>Clio franch</t>
  </si>
  <si>
    <t>Hundai i20</t>
  </si>
  <si>
    <t>BYD FO</t>
  </si>
  <si>
    <t>Type</t>
  </si>
  <si>
    <t>Huahine</t>
  </si>
  <si>
    <t>Scooter</t>
  </si>
  <si>
    <t>Isabelle location</t>
  </si>
  <si>
    <t>Fare Maeva</t>
  </si>
  <si>
    <t>Europcar</t>
  </si>
  <si>
    <t>Hyundai</t>
  </si>
  <si>
    <t>Nb jour</t>
  </si>
  <si>
    <t>Chevrolet</t>
  </si>
  <si>
    <t>Hynduai</t>
  </si>
  <si>
    <t>Kia/Dacia</t>
  </si>
  <si>
    <t>BoraBora</t>
  </si>
  <si>
    <t>Fiat Panda</t>
  </si>
  <si>
    <t>CHLOE Location</t>
  </si>
  <si>
    <t>x2</t>
  </si>
  <si>
    <t>Maupiti</t>
  </si>
  <si>
    <t>Vélo pension</t>
  </si>
  <si>
    <t>Raiatea</t>
  </si>
  <si>
    <t>Rangiroa</t>
  </si>
  <si>
    <t>Fakarava</t>
  </si>
  <si>
    <t>Négocié pension</t>
  </si>
  <si>
    <t>Vélo</t>
  </si>
  <si>
    <t>Vélo elect</t>
  </si>
  <si>
    <t>Roulotte Matira</t>
  </si>
  <si>
    <t>Twizzy</t>
  </si>
  <si>
    <t>Totara Loca</t>
  </si>
  <si>
    <t>Pension</t>
  </si>
  <si>
    <t>Raiatea Rent Car</t>
  </si>
  <si>
    <t>Raiatea Location</t>
  </si>
  <si>
    <t>Renault Rent</t>
  </si>
  <si>
    <t>Moana Rent a Car</t>
  </si>
  <si>
    <t>Avis / Fare Nui</t>
  </si>
  <si>
    <t>Johnson Iori</t>
  </si>
  <si>
    <t>Rangiroa Location</t>
  </si>
  <si>
    <t>Fakarava Yacht Services</t>
  </si>
  <si>
    <t>Twizy</t>
  </si>
  <si>
    <t>Vélo suffisant !</t>
  </si>
  <si>
    <t>8000 3j et +</t>
  </si>
  <si>
    <t>50cc</t>
  </si>
  <si>
    <t>Kia Picanto</t>
  </si>
  <si>
    <t>kake@mail.pf</t>
  </si>
  <si>
    <t>http://www.fare-maeva.com/location/</t>
  </si>
  <si>
    <t>contact@fare-maeva.com</t>
  </si>
  <si>
    <t>+689 87 34 83 21</t>
  </si>
  <si>
    <t>https://www.facebook.com/Isabelle-Location-1608208799487969/</t>
  </si>
  <si>
    <t>bougainville@mail.pf</t>
  </si>
  <si>
    <t>+689 87 79 70 59</t>
  </si>
  <si>
    <t>http://www.villas-bougainville.com/</t>
  </si>
  <si>
    <t>comptasfn@mail.pf</t>
  </si>
  <si>
    <t>+689 87 72 75 61</t>
  </si>
  <si>
    <t>+689 40.68.82.59</t>
  </si>
  <si>
    <t>+689 40.68.75.53</t>
  </si>
  <si>
    <t>contact@avis-borabora.com</t>
  </si>
  <si>
    <t>https://www.avis-borabora.com/</t>
  </si>
  <si>
    <t>centreautoservice@europcar.pf</t>
  </si>
  <si>
    <t>+689 40 67 70 15</t>
  </si>
  <si>
    <t>+689 40 67 69 60</t>
  </si>
  <si>
    <t>+689 87 71 73 31</t>
  </si>
  <si>
    <t>(+689) 40.68.70.68</t>
  </si>
  <si>
    <t>+689 87 26 52 16</t>
  </si>
  <si>
    <t>https://www.facebook.com/pg/Location-De-VELOS-sur-BORA-BORA-1699659310323615</t>
  </si>
  <si>
    <t>http://www.fakayachtservices.com/pages/nos-produits.html</t>
  </si>
  <si>
    <t>fakayachtservices@gmail.com</t>
  </si>
  <si>
    <t>+689 87.75.34.84</t>
  </si>
  <si>
    <t>https://www.facebook.com/Europcar-Huahine-1509493982704562/</t>
  </si>
  <si>
    <t>poura_69@hotmail.fr</t>
  </si>
  <si>
    <t>+689 87 37 94 95</t>
  </si>
  <si>
    <t>https://www.facebook.com/pg/Rangiroa.Location/</t>
  </si>
  <si>
    <t>rangiroalocation@gmail.com</t>
  </si>
  <si>
    <t>raiatealocation@mail.pf</t>
  </si>
  <si>
    <t>+689 40 66 34 06</t>
  </si>
  <si>
    <t>www.renaultrentraiatea.com</t>
  </si>
  <si>
    <t>raiateamoanarentacar@gmail.com</t>
  </si>
  <si>
    <t>+689 87 75 08 30</t>
  </si>
  <si>
    <t>https://www.facebook.com/MoanaRentACar</t>
  </si>
  <si>
    <t>renaultrent.raiatea@gmail.com</t>
  </si>
  <si>
    <t>+689 87 36 98 71</t>
  </si>
  <si>
    <t>http://raiatealocation.com/</t>
  </si>
  <si>
    <t>raiatearentcar@mail.pf</t>
  </si>
  <si>
    <t>http://raiatearentcar.com/</t>
  </si>
  <si>
    <t>+689 40 66 35 35</t>
  </si>
  <si>
    <t>+689 87 31 32 62</t>
  </si>
  <si>
    <t>+689 40 42 04 71</t>
  </si>
  <si>
    <t>+689 40 563 261</t>
  </si>
  <si>
    <t>+689 40 563 268</t>
  </si>
  <si>
    <t>rent@hertz.pf</t>
  </si>
  <si>
    <t>Huahine Vacances</t>
  </si>
  <si>
    <t>www.huahinevacance.com</t>
  </si>
  <si>
    <t>huahinevacances@hotmail.com</t>
  </si>
  <si>
    <t>+689  87 21 65  47</t>
  </si>
  <si>
    <t>+689  89 42 06 59</t>
  </si>
  <si>
    <t>https://roulotte-matira.jimdofree.com/location/</t>
  </si>
  <si>
    <t>pomelarangiroa@yahoo.fr</t>
  </si>
  <si>
    <t>+689 40 96 82 45</t>
  </si>
  <si>
    <t>+689 87 73 92 84</t>
  </si>
  <si>
    <t xml:space="preserve"> Arenahio rent a car</t>
  </si>
  <si>
    <t>e-bike</t>
  </si>
  <si>
    <t>ebikehuahine@gmail.com</t>
  </si>
  <si>
    <t>+689 87 29 90 69</t>
  </si>
  <si>
    <t>https://www.facebook.com/ebikehuahine/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</si>
</sst>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  <numFmt numFmtId="166" formatCode="_-* #,##0\ &quot;€&quot;_-;\-* #,##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44" fontId="0" fillId="0" borderId="0" xfId="2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ont="1"/>
    <xf numFmtId="0" fontId="4" fillId="9" borderId="1" xfId="0" applyFont="1" applyFill="1" applyBorder="1" applyAlignment="1">
      <alignment horizontal="center" vertical="center" wrapText="1"/>
    </xf>
    <xf numFmtId="44" fontId="4" fillId="9" borderId="1" xfId="2" applyFont="1" applyFill="1" applyBorder="1" applyAlignment="1">
      <alignment horizontal="center" vertical="center" wrapText="1"/>
    </xf>
    <xf numFmtId="44" fontId="4" fillId="9" borderId="1" xfId="2" quotePrefix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3" fillId="8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3" borderId="1" xfId="0" applyFont="1" applyFill="1" applyBorder="1"/>
    <xf numFmtId="0" fontId="3" fillId="0" borderId="1" xfId="0" applyFont="1" applyBorder="1"/>
    <xf numFmtId="44" fontId="3" fillId="0" borderId="1" xfId="2" applyFont="1" applyBorder="1"/>
    <xf numFmtId="166" fontId="3" fillId="0" borderId="1" xfId="2" applyNumberFormat="1" applyFont="1" applyBorder="1"/>
    <xf numFmtId="165" fontId="3" fillId="0" borderId="1" xfId="1" applyNumberFormat="1" applyFont="1" applyBorder="1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8" borderId="1" xfId="0" applyFont="1" applyFill="1" applyBorder="1"/>
    <xf numFmtId="0" fontId="3" fillId="5" borderId="1" xfId="0" applyFont="1" applyFill="1" applyBorder="1"/>
    <xf numFmtId="0" fontId="3" fillId="10" borderId="1" xfId="0" applyFont="1" applyFill="1" applyBorder="1"/>
    <xf numFmtId="0" fontId="3" fillId="7" borderId="1" xfId="0" applyFont="1" applyFill="1" applyBorder="1" applyAlignment="1">
      <alignment wrapText="1"/>
    </xf>
    <xf numFmtId="0" fontId="3" fillId="6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4" fillId="10" borderId="1" xfId="0" applyFont="1" applyFill="1" applyBorder="1"/>
    <xf numFmtId="165" fontId="3" fillId="0" borderId="1" xfId="1" applyNumberFormat="1" applyFont="1" applyFill="1" applyBorder="1"/>
    <xf numFmtId="44" fontId="3" fillId="0" borderId="1" xfId="2" applyFont="1" applyFill="1" applyBorder="1"/>
    <xf numFmtId="166" fontId="3" fillId="0" borderId="1" xfId="2" applyNumberFormat="1" applyFont="1" applyFill="1" applyBorder="1"/>
    <xf numFmtId="0" fontId="3" fillId="4" borderId="1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3" fillId="11" borderId="1" xfId="0" applyFont="1" applyFill="1" applyBorder="1"/>
    <xf numFmtId="0" fontId="3" fillId="0" borderId="1" xfId="0" quotePrefix="1" applyFont="1" applyBorder="1"/>
    <xf numFmtId="0" fontId="3" fillId="2" borderId="1" xfId="0" quotePrefix="1" applyFont="1" applyFill="1" applyBorder="1"/>
    <xf numFmtId="0" fontId="6" fillId="9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7" fillId="0" borderId="1" xfId="0" applyFont="1" applyFill="1" applyBorder="1"/>
    <xf numFmtId="0" fontId="7" fillId="0" borderId="1" xfId="0" applyFont="1" applyBorder="1"/>
    <xf numFmtId="0" fontId="8" fillId="2" borderId="1" xfId="0" applyFont="1" applyFill="1" applyBorder="1"/>
    <xf numFmtId="0" fontId="9" fillId="0" borderId="0" xfId="0" applyFont="1"/>
    <xf numFmtId="0" fontId="3" fillId="12" borderId="1" xfId="0" applyFont="1" applyFill="1" applyBorder="1"/>
    <xf numFmtId="0" fontId="3" fillId="12" borderId="1" xfId="0" quotePrefix="1" applyFont="1" applyFill="1" applyBorder="1"/>
    <xf numFmtId="0" fontId="3" fillId="12" borderId="1" xfId="0" applyFont="1" applyFill="1" applyBorder="1" applyAlignment="1">
      <alignment horizontal="center" vertical="center"/>
    </xf>
    <xf numFmtId="165" fontId="3" fillId="11" borderId="1" xfId="1" applyNumberFormat="1" applyFont="1" applyFill="1" applyBorder="1"/>
    <xf numFmtId="0" fontId="7" fillId="12" borderId="1" xfId="0" applyFont="1" applyFill="1" applyBorder="1"/>
    <xf numFmtId="0" fontId="2" fillId="2" borderId="1" xfId="0" quotePrefix="1" applyFont="1" applyFill="1" applyBorder="1"/>
    <xf numFmtId="0" fontId="5" fillId="2" borderId="1" xfId="0" quotePrefix="1" applyFont="1" applyFill="1" applyBorder="1"/>
    <xf numFmtId="0" fontId="5" fillId="2" borderId="1" xfId="0" applyFont="1" applyFill="1" applyBorder="1"/>
    <xf numFmtId="0" fontId="3" fillId="0" borderId="1" xfId="0" quotePrefix="1" applyFont="1" applyFill="1" applyBorder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acebook.com/ebikehuahi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0"/>
  <sheetViews>
    <sheetView tabSelected="1" topLeftCell="A55" zoomScaleNormal="100" workbookViewId="0">
      <selection activeCell="F33" sqref="F33"/>
    </sheetView>
  </sheetViews>
  <sheetFormatPr baseColWidth="10" defaultRowHeight="15" x14ac:dyDescent="0.25"/>
  <cols>
    <col min="1" max="1" width="9" bestFit="1" customWidth="1"/>
    <col min="2" max="2" width="7.5703125" style="3" customWidth="1"/>
    <col min="3" max="3" width="21.85546875" style="4" bestFit="1" customWidth="1"/>
    <col min="4" max="4" width="29.5703125" style="4" bestFit="1" customWidth="1"/>
    <col min="5" max="5" width="15.42578125" style="4" bestFit="1" customWidth="1"/>
    <col min="6" max="6" width="16.7109375" style="4" bestFit="1" customWidth="1"/>
    <col min="7" max="7" width="43.140625" style="43" customWidth="1"/>
    <col min="8" max="8" width="10" bestFit="1" customWidth="1"/>
    <col min="9" max="9" width="13.7109375" bestFit="1" customWidth="1"/>
    <col min="10" max="10" width="12.140625" bestFit="1" customWidth="1"/>
    <col min="11" max="11" width="9.42578125" style="1" customWidth="1"/>
    <col min="12" max="12" width="10.5703125" style="1" customWidth="1"/>
    <col min="13" max="13" width="7.7109375" style="1" bestFit="1" customWidth="1"/>
    <col min="14" max="14" width="7.85546875" bestFit="1" customWidth="1"/>
    <col min="15" max="15" width="15.85546875" bestFit="1" customWidth="1"/>
  </cols>
  <sheetData>
    <row r="1" spans="1:17" s="2" customFormat="1" ht="30" x14ac:dyDescent="0.25">
      <c r="A1" s="5" t="s">
        <v>18</v>
      </c>
      <c r="B1" s="5" t="s">
        <v>38</v>
      </c>
      <c r="C1" s="5" t="s">
        <v>10</v>
      </c>
      <c r="D1" s="5"/>
      <c r="E1" s="5"/>
      <c r="F1" s="5"/>
      <c r="G1" s="38"/>
      <c r="H1" s="5" t="s">
        <v>31</v>
      </c>
      <c r="I1" s="5" t="s">
        <v>12</v>
      </c>
      <c r="J1" s="5" t="s">
        <v>14</v>
      </c>
      <c r="K1" s="6" t="s">
        <v>15</v>
      </c>
      <c r="L1" s="6" t="s">
        <v>13</v>
      </c>
      <c r="M1" s="7" t="s">
        <v>9</v>
      </c>
      <c r="N1" s="8"/>
      <c r="O1" s="9"/>
    </row>
    <row r="2" spans="1:17" x14ac:dyDescent="0.25">
      <c r="A2" s="10" t="s">
        <v>42</v>
      </c>
      <c r="B2" s="11">
        <v>1</v>
      </c>
      <c r="C2" s="12" t="s">
        <v>54</v>
      </c>
      <c r="D2" s="12"/>
      <c r="E2" s="37"/>
      <c r="F2" s="37"/>
      <c r="G2" s="39" t="s">
        <v>122</v>
      </c>
      <c r="H2" s="13" t="s">
        <v>52</v>
      </c>
      <c r="I2" s="14" t="s">
        <v>45</v>
      </c>
      <c r="J2" s="35">
        <f>1500*2</f>
        <v>3000</v>
      </c>
      <c r="K2" s="15">
        <f t="shared" ref="K2:K34" si="0">J2/119</f>
        <v>25.210084033613445</v>
      </c>
      <c r="L2" s="15">
        <f t="shared" ref="L2:L32" si="1">SUM(K2:K2)</f>
        <v>25.210084033613445</v>
      </c>
      <c r="M2" s="16">
        <f>L2/B2</f>
        <v>25.210084033613445</v>
      </c>
      <c r="N2" s="17">
        <f t="shared" ref="N2:N32" si="2">M2*119</f>
        <v>3000</v>
      </c>
      <c r="O2" s="18"/>
    </row>
    <row r="3" spans="1:17" x14ac:dyDescent="0.25">
      <c r="A3" s="10" t="s">
        <v>42</v>
      </c>
      <c r="B3" s="46">
        <v>1</v>
      </c>
      <c r="C3" s="44" t="s">
        <v>56</v>
      </c>
      <c r="D3" s="44"/>
      <c r="E3" s="45" t="s">
        <v>90</v>
      </c>
      <c r="F3" s="44"/>
      <c r="G3" s="48" t="s">
        <v>91</v>
      </c>
      <c r="H3" s="13" t="s">
        <v>52</v>
      </c>
      <c r="I3" s="14" t="s">
        <v>45</v>
      </c>
      <c r="J3" s="14">
        <f>1800*2</f>
        <v>3600</v>
      </c>
      <c r="K3" s="15">
        <f t="shared" si="0"/>
        <v>30.252100840336134</v>
      </c>
      <c r="L3" s="15">
        <f t="shared" si="1"/>
        <v>30.252100840336134</v>
      </c>
      <c r="M3" s="16">
        <f>L3/B3</f>
        <v>30.252100840336134</v>
      </c>
      <c r="N3" s="17">
        <f t="shared" si="2"/>
        <v>3600</v>
      </c>
      <c r="O3" s="18"/>
    </row>
    <row r="4" spans="1:17" x14ac:dyDescent="0.25">
      <c r="A4" s="10" t="s">
        <v>42</v>
      </c>
      <c r="B4" s="11">
        <v>1</v>
      </c>
      <c r="C4" s="26" t="s">
        <v>21</v>
      </c>
      <c r="D4" s="26" t="s">
        <v>83</v>
      </c>
      <c r="E4" s="52" t="s">
        <v>86</v>
      </c>
      <c r="F4" s="52"/>
      <c r="G4" s="40" t="s">
        <v>84</v>
      </c>
      <c r="H4" s="13" t="s">
        <v>52</v>
      </c>
      <c r="I4" s="14" t="s">
        <v>45</v>
      </c>
      <c r="J4" s="35">
        <f>1900*2</f>
        <v>3800</v>
      </c>
      <c r="K4" s="15">
        <f t="shared" si="0"/>
        <v>31.932773109243698</v>
      </c>
      <c r="L4" s="15">
        <f t="shared" si="1"/>
        <v>31.932773109243698</v>
      </c>
      <c r="M4" s="16">
        <f>L4/B4</f>
        <v>31.932773109243698</v>
      </c>
      <c r="N4" s="17">
        <f t="shared" si="2"/>
        <v>3800</v>
      </c>
      <c r="O4" s="18"/>
    </row>
    <row r="5" spans="1:17" x14ac:dyDescent="0.25">
      <c r="A5" s="10" t="s">
        <v>42</v>
      </c>
      <c r="B5" s="46">
        <v>1</v>
      </c>
      <c r="C5" s="26" t="s">
        <v>54</v>
      </c>
      <c r="D5" s="26"/>
      <c r="E5" s="26"/>
      <c r="F5" s="26"/>
      <c r="G5" s="40" t="s">
        <v>122</v>
      </c>
      <c r="H5" s="20" t="s">
        <v>33</v>
      </c>
      <c r="I5" s="14"/>
      <c r="J5" s="35">
        <v>6000</v>
      </c>
      <c r="K5" s="15">
        <f t="shared" si="0"/>
        <v>50.420168067226889</v>
      </c>
      <c r="L5" s="15">
        <f t="shared" si="1"/>
        <v>50.420168067226889</v>
      </c>
      <c r="M5" s="16">
        <f>L5/B5</f>
        <v>50.420168067226889</v>
      </c>
      <c r="N5" s="17">
        <f t="shared" si="2"/>
        <v>6000</v>
      </c>
      <c r="O5" s="18"/>
    </row>
    <row r="6" spans="1:17" ht="15" customHeight="1" x14ac:dyDescent="0.25">
      <c r="A6" s="10" t="s">
        <v>42</v>
      </c>
      <c r="B6" s="19">
        <v>1</v>
      </c>
      <c r="C6" s="14" t="s">
        <v>21</v>
      </c>
      <c r="D6" s="14" t="s">
        <v>83</v>
      </c>
      <c r="E6" s="36" t="s">
        <v>86</v>
      </c>
      <c r="F6" s="36"/>
      <c r="G6" s="41" t="s">
        <v>84</v>
      </c>
      <c r="H6" s="20" t="s">
        <v>33</v>
      </c>
      <c r="I6" s="14"/>
      <c r="J6" s="35">
        <v>6200</v>
      </c>
      <c r="K6" s="15">
        <f t="shared" si="0"/>
        <v>52.100840336134453</v>
      </c>
      <c r="L6" s="15">
        <f t="shared" si="1"/>
        <v>52.100840336134453</v>
      </c>
      <c r="M6" s="16">
        <f>L6/B6</f>
        <v>52.100840336134453</v>
      </c>
      <c r="N6" s="17">
        <f t="shared" si="2"/>
        <v>6200</v>
      </c>
      <c r="O6" s="18"/>
    </row>
    <row r="7" spans="1:17" ht="15" customHeight="1" x14ac:dyDescent="0.25">
      <c r="A7" s="10" t="s">
        <v>42</v>
      </c>
      <c r="B7" s="46">
        <v>1</v>
      </c>
      <c r="C7" s="44" t="s">
        <v>56</v>
      </c>
      <c r="D7" s="44"/>
      <c r="E7" s="45" t="s">
        <v>90</v>
      </c>
      <c r="F7" s="44"/>
      <c r="G7" s="48" t="s">
        <v>91</v>
      </c>
      <c r="H7" s="20" t="s">
        <v>33</v>
      </c>
      <c r="I7" s="14"/>
      <c r="J7" s="14">
        <f>6900</f>
        <v>6900</v>
      </c>
      <c r="K7" s="15">
        <f t="shared" si="0"/>
        <v>57.983193277310924</v>
      </c>
      <c r="L7" s="15">
        <f t="shared" si="1"/>
        <v>57.983193277310924</v>
      </c>
      <c r="M7" s="16">
        <f>L7/B7</f>
        <v>57.983193277310924</v>
      </c>
      <c r="N7" s="17">
        <f t="shared" si="2"/>
        <v>6900</v>
      </c>
      <c r="O7" s="18"/>
    </row>
    <row r="8" spans="1:17" x14ac:dyDescent="0.25">
      <c r="A8" s="10" t="s">
        <v>42</v>
      </c>
      <c r="B8" s="19">
        <v>1</v>
      </c>
      <c r="C8" s="14" t="s">
        <v>0</v>
      </c>
      <c r="D8" s="14" t="s">
        <v>85</v>
      </c>
      <c r="E8" s="36" t="s">
        <v>87</v>
      </c>
      <c r="F8" s="36" t="s">
        <v>88</v>
      </c>
      <c r="G8" s="41"/>
      <c r="H8" s="20" t="s">
        <v>33</v>
      </c>
      <c r="I8" s="14"/>
      <c r="J8" s="35">
        <f>7500</f>
        <v>7500</v>
      </c>
      <c r="K8" s="15">
        <f t="shared" si="0"/>
        <v>63.025210084033617</v>
      </c>
      <c r="L8" s="15">
        <f t="shared" si="1"/>
        <v>63.025210084033617</v>
      </c>
      <c r="M8" s="16">
        <f>L8/B8</f>
        <v>63.025210084033617</v>
      </c>
      <c r="N8" s="17">
        <f t="shared" si="2"/>
        <v>7500</v>
      </c>
      <c r="O8" s="18"/>
    </row>
    <row r="9" spans="1:17" x14ac:dyDescent="0.25">
      <c r="A9" s="10" t="s">
        <v>42</v>
      </c>
      <c r="B9" s="25">
        <v>1</v>
      </c>
      <c r="C9" s="26" t="s">
        <v>21</v>
      </c>
      <c r="D9" s="26" t="s">
        <v>83</v>
      </c>
      <c r="E9" s="36" t="s">
        <v>86</v>
      </c>
      <c r="F9" s="36"/>
      <c r="G9" s="40" t="s">
        <v>84</v>
      </c>
      <c r="H9" s="21" t="s">
        <v>53</v>
      </c>
      <c r="I9" s="14" t="s">
        <v>45</v>
      </c>
      <c r="J9" s="35">
        <f>4000*2</f>
        <v>8000</v>
      </c>
      <c r="K9" s="15">
        <f t="shared" si="0"/>
        <v>67.226890756302524</v>
      </c>
      <c r="L9" s="15">
        <f t="shared" si="1"/>
        <v>67.226890756302524</v>
      </c>
      <c r="M9" s="16">
        <f>L9/B9</f>
        <v>67.226890756302524</v>
      </c>
      <c r="N9" s="17">
        <f t="shared" si="2"/>
        <v>8000</v>
      </c>
      <c r="O9" s="18"/>
    </row>
    <row r="10" spans="1:17" x14ac:dyDescent="0.25">
      <c r="A10" s="10" t="s">
        <v>42</v>
      </c>
      <c r="B10" s="19">
        <v>1</v>
      </c>
      <c r="C10" s="14" t="s">
        <v>21</v>
      </c>
      <c r="D10" s="14" t="s">
        <v>83</v>
      </c>
      <c r="E10" s="36" t="s">
        <v>86</v>
      </c>
      <c r="F10" s="36"/>
      <c r="G10" s="41" t="s">
        <v>84</v>
      </c>
      <c r="H10" s="22" t="s">
        <v>11</v>
      </c>
      <c r="I10" s="14" t="s">
        <v>55</v>
      </c>
      <c r="J10" s="35">
        <v>9900</v>
      </c>
      <c r="K10" s="15">
        <f t="shared" si="0"/>
        <v>83.193277310924373</v>
      </c>
      <c r="L10" s="15">
        <f t="shared" si="1"/>
        <v>83.193277310924373</v>
      </c>
      <c r="M10" s="16">
        <f>L10/B10</f>
        <v>83.193277310924373</v>
      </c>
      <c r="N10" s="17">
        <f t="shared" si="2"/>
        <v>9900</v>
      </c>
      <c r="O10" s="18"/>
    </row>
    <row r="11" spans="1:17" x14ac:dyDescent="0.25">
      <c r="A11" s="10" t="s">
        <v>42</v>
      </c>
      <c r="B11" s="25">
        <v>1</v>
      </c>
      <c r="C11" s="26" t="s">
        <v>21</v>
      </c>
      <c r="D11" s="26" t="s">
        <v>83</v>
      </c>
      <c r="E11" s="36" t="s">
        <v>86</v>
      </c>
      <c r="F11" s="36"/>
      <c r="G11" s="40" t="s">
        <v>84</v>
      </c>
      <c r="H11" s="22" t="s">
        <v>11</v>
      </c>
      <c r="I11" s="14" t="s">
        <v>43</v>
      </c>
      <c r="J11" s="35">
        <v>10800</v>
      </c>
      <c r="K11" s="15">
        <f t="shared" si="0"/>
        <v>90.756302521008408</v>
      </c>
      <c r="L11" s="15">
        <f t="shared" si="1"/>
        <v>90.756302521008408</v>
      </c>
      <c r="M11" s="16">
        <f>L11/B11</f>
        <v>90.756302521008408</v>
      </c>
      <c r="N11" s="17">
        <f t="shared" si="2"/>
        <v>10800</v>
      </c>
      <c r="O11" s="18"/>
    </row>
    <row r="12" spans="1:17" x14ac:dyDescent="0.25">
      <c r="A12" s="10" t="s">
        <v>42</v>
      </c>
      <c r="B12" s="19">
        <v>1</v>
      </c>
      <c r="C12" s="14" t="s">
        <v>0</v>
      </c>
      <c r="D12" s="14" t="s">
        <v>85</v>
      </c>
      <c r="E12" s="36" t="s">
        <v>87</v>
      </c>
      <c r="F12" s="36" t="s">
        <v>88</v>
      </c>
      <c r="G12" s="41"/>
      <c r="H12" s="22" t="s">
        <v>11</v>
      </c>
      <c r="I12" s="14"/>
      <c r="J12" s="35">
        <v>13500</v>
      </c>
      <c r="K12" s="15">
        <f t="shared" si="0"/>
        <v>113.4453781512605</v>
      </c>
      <c r="L12" s="15">
        <f t="shared" si="1"/>
        <v>113.4453781512605</v>
      </c>
      <c r="M12" s="16">
        <f>L12/B12</f>
        <v>113.4453781512605</v>
      </c>
      <c r="N12" s="17">
        <f t="shared" si="2"/>
        <v>13500</v>
      </c>
      <c r="O12" s="18"/>
    </row>
    <row r="13" spans="1:17" x14ac:dyDescent="0.25">
      <c r="A13" s="23" t="s">
        <v>50</v>
      </c>
      <c r="B13" s="46">
        <v>1</v>
      </c>
      <c r="C13" s="26" t="s">
        <v>65</v>
      </c>
      <c r="D13" s="26" t="s">
        <v>93</v>
      </c>
      <c r="E13" s="52" t="s">
        <v>94</v>
      </c>
      <c r="F13" s="26"/>
      <c r="G13" s="40" t="s">
        <v>92</v>
      </c>
      <c r="H13" s="13" t="s">
        <v>52</v>
      </c>
      <c r="I13" s="14" t="s">
        <v>45</v>
      </c>
      <c r="J13" s="35">
        <f>1500*2</f>
        <v>3000</v>
      </c>
      <c r="K13" s="15">
        <f t="shared" si="0"/>
        <v>25.210084033613445</v>
      </c>
      <c r="L13" s="15">
        <f t="shared" si="1"/>
        <v>25.210084033613445</v>
      </c>
      <c r="M13" s="16">
        <f>L13/B13</f>
        <v>25.210084033613445</v>
      </c>
      <c r="N13" s="17">
        <f t="shared" si="2"/>
        <v>3000</v>
      </c>
      <c r="O13" s="18"/>
    </row>
    <row r="14" spans="1:17" x14ac:dyDescent="0.25">
      <c r="A14" s="23" t="s">
        <v>50</v>
      </c>
      <c r="B14" s="46">
        <v>1</v>
      </c>
      <c r="C14" s="26" t="s">
        <v>65</v>
      </c>
      <c r="D14" s="26" t="s">
        <v>93</v>
      </c>
      <c r="E14" s="52" t="s">
        <v>94</v>
      </c>
      <c r="F14" s="26"/>
      <c r="G14" s="40"/>
      <c r="H14" s="21" t="s">
        <v>53</v>
      </c>
      <c r="I14" s="14" t="s">
        <v>45</v>
      </c>
      <c r="J14" s="35">
        <f>5000*2</f>
        <v>10000</v>
      </c>
      <c r="K14" s="15">
        <f t="shared" si="0"/>
        <v>84.033613445378151</v>
      </c>
      <c r="L14" s="15">
        <f t="shared" si="1"/>
        <v>84.033613445378151</v>
      </c>
      <c r="M14" s="16">
        <f>L14/B14</f>
        <v>84.033613445378151</v>
      </c>
      <c r="N14" s="17">
        <f t="shared" si="2"/>
        <v>10000</v>
      </c>
      <c r="O14" s="18"/>
    </row>
    <row r="15" spans="1:17" x14ac:dyDescent="0.25">
      <c r="A15" s="24" t="s">
        <v>32</v>
      </c>
      <c r="B15" s="19">
        <v>1</v>
      </c>
      <c r="C15" s="44" t="s">
        <v>0</v>
      </c>
      <c r="D15" s="44" t="s">
        <v>71</v>
      </c>
      <c r="E15" s="45" t="s">
        <v>81</v>
      </c>
      <c r="F15" s="45"/>
      <c r="G15" s="48" t="s">
        <v>95</v>
      </c>
      <c r="H15" s="20" t="s">
        <v>33</v>
      </c>
      <c r="I15" s="14"/>
      <c r="J15" s="14">
        <v>4900</v>
      </c>
      <c r="K15" s="15">
        <f t="shared" si="0"/>
        <v>41.176470588235297</v>
      </c>
      <c r="L15" s="15">
        <f t="shared" si="1"/>
        <v>41.176470588235297</v>
      </c>
      <c r="M15" s="16">
        <f>L15/B15</f>
        <v>41.176470588235297</v>
      </c>
      <c r="N15" s="17">
        <f t="shared" si="2"/>
        <v>4900</v>
      </c>
      <c r="O15" s="18" t="s">
        <v>51</v>
      </c>
    </row>
    <row r="16" spans="1:17" x14ac:dyDescent="0.25">
      <c r="A16" s="24" t="s">
        <v>32</v>
      </c>
      <c r="B16" s="19">
        <v>1</v>
      </c>
      <c r="C16" s="26" t="s">
        <v>35</v>
      </c>
      <c r="D16" s="26" t="s">
        <v>73</v>
      </c>
      <c r="E16" s="52" t="s">
        <v>82</v>
      </c>
      <c r="F16" s="52" t="s">
        <v>89</v>
      </c>
      <c r="G16" s="40" t="s">
        <v>72</v>
      </c>
      <c r="H16" s="20" t="s">
        <v>33</v>
      </c>
      <c r="I16" s="14" t="s">
        <v>69</v>
      </c>
      <c r="J16" s="35">
        <v>5000</v>
      </c>
      <c r="K16" s="15">
        <f t="shared" si="0"/>
        <v>42.016806722689076</v>
      </c>
      <c r="L16" s="15">
        <f t="shared" si="1"/>
        <v>42.016806722689076</v>
      </c>
      <c r="M16" s="16">
        <f>L16/B16</f>
        <v>42.016806722689076</v>
      </c>
      <c r="N16" s="17">
        <f t="shared" si="2"/>
        <v>5000</v>
      </c>
      <c r="O16" s="18"/>
      <c r="P16" s="1"/>
      <c r="Q16" s="1"/>
    </row>
    <row r="17" spans="1:17" x14ac:dyDescent="0.25">
      <c r="A17" s="24" t="s">
        <v>32</v>
      </c>
      <c r="B17" s="19">
        <v>1</v>
      </c>
      <c r="C17" s="14" t="s">
        <v>44</v>
      </c>
      <c r="D17" s="14" t="s">
        <v>76</v>
      </c>
      <c r="E17" s="14" t="s">
        <v>77</v>
      </c>
      <c r="F17" s="14"/>
      <c r="G17" s="41" t="s">
        <v>78</v>
      </c>
      <c r="H17" s="20" t="s">
        <v>33</v>
      </c>
      <c r="I17" s="14"/>
      <c r="J17" s="35">
        <v>6000</v>
      </c>
      <c r="K17" s="15">
        <f t="shared" si="0"/>
        <v>50.420168067226889</v>
      </c>
      <c r="L17" s="15">
        <f t="shared" si="1"/>
        <v>50.420168067226889</v>
      </c>
      <c r="M17" s="16">
        <f>L17/B17</f>
        <v>50.420168067226889</v>
      </c>
      <c r="N17" s="17">
        <f t="shared" si="2"/>
        <v>6000</v>
      </c>
      <c r="O17" s="18"/>
      <c r="P17" s="1"/>
      <c r="Q17" s="1"/>
    </row>
    <row r="18" spans="1:17" x14ac:dyDescent="0.25">
      <c r="A18" s="24" t="s">
        <v>32</v>
      </c>
      <c r="B18" s="11">
        <v>1</v>
      </c>
      <c r="C18" s="12" t="s">
        <v>34</v>
      </c>
      <c r="D18" s="12"/>
      <c r="E18" s="12" t="s">
        <v>74</v>
      </c>
      <c r="F18" s="12"/>
      <c r="G18" s="39" t="s">
        <v>75</v>
      </c>
      <c r="H18" s="22" t="s">
        <v>11</v>
      </c>
      <c r="I18" s="14" t="s">
        <v>39</v>
      </c>
      <c r="J18" s="35">
        <v>6000</v>
      </c>
      <c r="K18" s="15">
        <f t="shared" si="0"/>
        <v>50.420168067226889</v>
      </c>
      <c r="L18" s="15">
        <f t="shared" si="1"/>
        <v>50.420168067226889</v>
      </c>
      <c r="M18" s="16">
        <f>L18/B18</f>
        <v>50.420168067226889</v>
      </c>
      <c r="N18" s="17">
        <f t="shared" si="2"/>
        <v>6000</v>
      </c>
      <c r="O18" s="18"/>
      <c r="P18" s="1"/>
      <c r="Q18" s="1"/>
    </row>
    <row r="19" spans="1:17" x14ac:dyDescent="0.25">
      <c r="A19" s="24" t="s">
        <v>32</v>
      </c>
      <c r="B19" s="19">
        <v>1</v>
      </c>
      <c r="C19" s="14" t="s">
        <v>0</v>
      </c>
      <c r="D19" s="14" t="s">
        <v>71</v>
      </c>
      <c r="E19" s="36" t="s">
        <v>81</v>
      </c>
      <c r="F19" s="36"/>
      <c r="G19" s="41" t="s">
        <v>95</v>
      </c>
      <c r="H19" s="20" t="s">
        <v>33</v>
      </c>
      <c r="I19" s="14"/>
      <c r="J19" s="35">
        <v>6900</v>
      </c>
      <c r="K19" s="15">
        <f t="shared" si="0"/>
        <v>57.983193277310924</v>
      </c>
      <c r="L19" s="15">
        <f t="shared" si="1"/>
        <v>57.983193277310924</v>
      </c>
      <c r="M19" s="16">
        <f>L19/B19</f>
        <v>57.983193277310924</v>
      </c>
      <c r="N19" s="17">
        <f t="shared" si="2"/>
        <v>6900</v>
      </c>
      <c r="O19" s="18"/>
    </row>
    <row r="20" spans="1:17" x14ac:dyDescent="0.25">
      <c r="A20" s="24" t="s">
        <v>32</v>
      </c>
      <c r="B20" s="19">
        <v>1</v>
      </c>
      <c r="C20" s="44" t="s">
        <v>36</v>
      </c>
      <c r="D20" s="44" t="s">
        <v>71</v>
      </c>
      <c r="E20" s="45" t="s">
        <v>81</v>
      </c>
      <c r="F20" s="45"/>
      <c r="G20" s="48" t="s">
        <v>95</v>
      </c>
      <c r="H20" s="22" t="s">
        <v>11</v>
      </c>
      <c r="I20" s="14"/>
      <c r="J20" s="14">
        <v>6900</v>
      </c>
      <c r="K20" s="15">
        <f t="shared" si="0"/>
        <v>57.983193277310924</v>
      </c>
      <c r="L20" s="15">
        <f t="shared" si="1"/>
        <v>57.983193277310924</v>
      </c>
      <c r="M20" s="16">
        <f>L20/B20</f>
        <v>57.983193277310924</v>
      </c>
      <c r="N20" s="17">
        <f t="shared" si="2"/>
        <v>6900</v>
      </c>
      <c r="O20" s="18" t="s">
        <v>51</v>
      </c>
    </row>
    <row r="21" spans="1:17" x14ac:dyDescent="0.25">
      <c r="A21" s="24" t="s">
        <v>32</v>
      </c>
      <c r="B21" s="19">
        <v>1</v>
      </c>
      <c r="C21" s="14" t="s">
        <v>34</v>
      </c>
      <c r="D21" s="14"/>
      <c r="E21" s="14" t="s">
        <v>74</v>
      </c>
      <c r="F21" s="14"/>
      <c r="G21" s="41" t="s">
        <v>75</v>
      </c>
      <c r="H21" s="22" t="s">
        <v>11</v>
      </c>
      <c r="I21" s="14" t="s">
        <v>40</v>
      </c>
      <c r="J21" s="35">
        <v>7000</v>
      </c>
      <c r="K21" s="15">
        <f t="shared" si="0"/>
        <v>58.823529411764703</v>
      </c>
      <c r="L21" s="15">
        <f t="shared" si="1"/>
        <v>58.823529411764703</v>
      </c>
      <c r="M21" s="16">
        <f>L21/B21</f>
        <v>58.823529411764703</v>
      </c>
      <c r="N21" s="17">
        <f t="shared" si="2"/>
        <v>7000</v>
      </c>
      <c r="O21" s="18"/>
    </row>
    <row r="22" spans="1:17" x14ac:dyDescent="0.25">
      <c r="A22" s="24" t="s">
        <v>32</v>
      </c>
      <c r="B22" s="46">
        <v>1</v>
      </c>
      <c r="C22" s="44" t="s">
        <v>62</v>
      </c>
      <c r="D22" s="44" t="s">
        <v>79</v>
      </c>
      <c r="E22" s="44" t="s">
        <v>80</v>
      </c>
      <c r="F22" s="44"/>
      <c r="G22" s="48"/>
      <c r="H22" s="22" t="s">
        <v>11</v>
      </c>
      <c r="I22" s="14"/>
      <c r="J22" s="14">
        <v>7000</v>
      </c>
      <c r="K22" s="15">
        <f t="shared" si="0"/>
        <v>58.823529411764703</v>
      </c>
      <c r="L22" s="15">
        <f t="shared" si="1"/>
        <v>58.823529411764703</v>
      </c>
      <c r="M22" s="16">
        <f>L22/B22</f>
        <v>58.823529411764703</v>
      </c>
      <c r="N22" s="17">
        <f t="shared" si="2"/>
        <v>7000</v>
      </c>
      <c r="O22" s="18" t="s">
        <v>51</v>
      </c>
    </row>
    <row r="23" spans="1:17" x14ac:dyDescent="0.25">
      <c r="A23" s="24" t="s">
        <v>32</v>
      </c>
      <c r="B23" s="19">
        <v>1</v>
      </c>
      <c r="C23" s="14" t="s">
        <v>117</v>
      </c>
      <c r="D23" s="14" t="s">
        <v>119</v>
      </c>
      <c r="E23" s="36" t="s">
        <v>120</v>
      </c>
      <c r="F23" s="36" t="s">
        <v>121</v>
      </c>
      <c r="G23" s="41" t="s">
        <v>118</v>
      </c>
      <c r="H23" s="22" t="s">
        <v>11</v>
      </c>
      <c r="I23" s="14"/>
      <c r="J23" s="35">
        <v>7500</v>
      </c>
      <c r="K23" s="15">
        <f t="shared" si="0"/>
        <v>63.025210084033617</v>
      </c>
      <c r="L23" s="15">
        <f t="shared" si="1"/>
        <v>63.025210084033617</v>
      </c>
      <c r="M23" s="16">
        <f>L23/B23</f>
        <v>63.025210084033617</v>
      </c>
      <c r="N23" s="17">
        <f t="shared" si="2"/>
        <v>7500</v>
      </c>
      <c r="O23" s="18"/>
    </row>
    <row r="24" spans="1:17" x14ac:dyDescent="0.25">
      <c r="A24" s="24" t="s">
        <v>32</v>
      </c>
      <c r="B24" s="19">
        <v>1</v>
      </c>
      <c r="C24" s="14" t="s">
        <v>36</v>
      </c>
      <c r="D24" s="14" t="s">
        <v>71</v>
      </c>
      <c r="E24" s="36" t="s">
        <v>81</v>
      </c>
      <c r="F24" s="36"/>
      <c r="G24" s="41" t="s">
        <v>95</v>
      </c>
      <c r="H24" s="13" t="s">
        <v>52</v>
      </c>
      <c r="I24" s="14" t="s">
        <v>45</v>
      </c>
      <c r="J24" s="35">
        <f>3900*2</f>
        <v>7800</v>
      </c>
      <c r="K24" s="15">
        <f t="shared" si="0"/>
        <v>65.546218487394952</v>
      </c>
      <c r="L24" s="15">
        <f t="shared" si="1"/>
        <v>65.546218487394952</v>
      </c>
      <c r="M24" s="16">
        <f>L24/B24</f>
        <v>65.546218487394952</v>
      </c>
      <c r="N24" s="17">
        <f t="shared" si="2"/>
        <v>7799.9999999999991</v>
      </c>
      <c r="O24" s="18"/>
    </row>
    <row r="25" spans="1:17" x14ac:dyDescent="0.25">
      <c r="A25" s="24" t="s">
        <v>32</v>
      </c>
      <c r="B25" s="19">
        <v>1</v>
      </c>
      <c r="C25" s="14" t="s">
        <v>34</v>
      </c>
      <c r="D25" s="14"/>
      <c r="E25" s="14" t="s">
        <v>74</v>
      </c>
      <c r="F25" s="14"/>
      <c r="G25" s="41" t="s">
        <v>75</v>
      </c>
      <c r="H25" s="22" t="s">
        <v>11</v>
      </c>
      <c r="I25" s="14" t="s">
        <v>41</v>
      </c>
      <c r="J25" s="35">
        <v>8000</v>
      </c>
      <c r="K25" s="15">
        <f t="shared" si="0"/>
        <v>67.226890756302524</v>
      </c>
      <c r="L25" s="15">
        <f t="shared" si="1"/>
        <v>67.226890756302524</v>
      </c>
      <c r="M25" s="16">
        <f>L25/B25</f>
        <v>67.226890756302524</v>
      </c>
      <c r="N25" s="17">
        <f t="shared" si="2"/>
        <v>8000</v>
      </c>
      <c r="O25" s="18"/>
    </row>
    <row r="26" spans="1:17" x14ac:dyDescent="0.25">
      <c r="A26" s="24" t="s">
        <v>32</v>
      </c>
      <c r="B26" s="19">
        <v>1</v>
      </c>
      <c r="C26" s="14" t="s">
        <v>62</v>
      </c>
      <c r="D26" s="14" t="s">
        <v>79</v>
      </c>
      <c r="E26" s="14" t="s">
        <v>80</v>
      </c>
      <c r="F26" s="14"/>
      <c r="G26" s="41"/>
      <c r="H26" s="22" t="s">
        <v>11</v>
      </c>
      <c r="I26" s="14"/>
      <c r="J26" s="35">
        <v>8000</v>
      </c>
      <c r="K26" s="15">
        <f t="shared" si="0"/>
        <v>67.226890756302524</v>
      </c>
      <c r="L26" s="15">
        <f t="shared" si="1"/>
        <v>67.226890756302524</v>
      </c>
      <c r="M26" s="16">
        <f>L26/B26</f>
        <v>67.226890756302524</v>
      </c>
      <c r="N26" s="17">
        <f t="shared" si="2"/>
        <v>8000</v>
      </c>
      <c r="O26" s="18"/>
    </row>
    <row r="27" spans="1:17" x14ac:dyDescent="0.25">
      <c r="A27" s="24" t="s">
        <v>32</v>
      </c>
      <c r="B27" s="19">
        <v>1</v>
      </c>
      <c r="C27" s="14" t="s">
        <v>44</v>
      </c>
      <c r="D27" s="14" t="s">
        <v>76</v>
      </c>
      <c r="E27" s="14" t="s">
        <v>77</v>
      </c>
      <c r="F27" s="14"/>
      <c r="G27" s="41" t="s">
        <v>78</v>
      </c>
      <c r="H27" s="22" t="s">
        <v>11</v>
      </c>
      <c r="I27" s="14"/>
      <c r="J27" s="35">
        <v>8500</v>
      </c>
      <c r="K27" s="15">
        <f t="shared" si="0"/>
        <v>71.428571428571431</v>
      </c>
      <c r="L27" s="15">
        <f t="shared" si="1"/>
        <v>71.428571428571431</v>
      </c>
      <c r="M27" s="16">
        <f>L27/B27</f>
        <v>71.428571428571431</v>
      </c>
      <c r="N27" s="17">
        <f t="shared" si="2"/>
        <v>8500</v>
      </c>
      <c r="O27" s="18" t="s">
        <v>68</v>
      </c>
    </row>
    <row r="28" spans="1:17" x14ac:dyDescent="0.25">
      <c r="A28" s="24" t="s">
        <v>32</v>
      </c>
      <c r="B28" s="19">
        <v>1</v>
      </c>
      <c r="C28" s="14" t="s">
        <v>35</v>
      </c>
      <c r="D28" s="14" t="s">
        <v>73</v>
      </c>
      <c r="E28" s="36" t="s">
        <v>82</v>
      </c>
      <c r="F28" s="36" t="s">
        <v>89</v>
      </c>
      <c r="G28" s="41" t="s">
        <v>72</v>
      </c>
      <c r="H28" s="22" t="s">
        <v>11</v>
      </c>
      <c r="I28" s="14" t="s">
        <v>37</v>
      </c>
      <c r="J28" s="35">
        <v>9200</v>
      </c>
      <c r="K28" s="15">
        <f t="shared" si="0"/>
        <v>77.310924369747895</v>
      </c>
      <c r="L28" s="15">
        <f t="shared" si="1"/>
        <v>77.310924369747895</v>
      </c>
      <c r="M28" s="16">
        <f>L28/B28</f>
        <v>77.310924369747895</v>
      </c>
      <c r="N28" s="17">
        <f t="shared" si="2"/>
        <v>9200</v>
      </c>
      <c r="O28" s="18"/>
    </row>
    <row r="29" spans="1:17" x14ac:dyDescent="0.25">
      <c r="A29" s="24" t="s">
        <v>32</v>
      </c>
      <c r="B29" s="25">
        <v>1</v>
      </c>
      <c r="C29" s="26" t="s">
        <v>34</v>
      </c>
      <c r="D29" s="26"/>
      <c r="E29" s="14" t="s">
        <v>74</v>
      </c>
      <c r="F29" s="14"/>
      <c r="G29" s="41" t="s">
        <v>75</v>
      </c>
      <c r="H29" s="20" t="s">
        <v>33</v>
      </c>
      <c r="I29" s="14" t="s">
        <v>45</v>
      </c>
      <c r="J29" s="35">
        <f>5000*2</f>
        <v>10000</v>
      </c>
      <c r="K29" s="15">
        <f t="shared" si="0"/>
        <v>84.033613445378151</v>
      </c>
      <c r="L29" s="15">
        <f t="shared" si="1"/>
        <v>84.033613445378151</v>
      </c>
      <c r="M29" s="16">
        <f>L29/B29</f>
        <v>84.033613445378151</v>
      </c>
      <c r="N29" s="17">
        <f t="shared" si="2"/>
        <v>10000</v>
      </c>
      <c r="O29" s="18"/>
    </row>
    <row r="30" spans="1:17" x14ac:dyDescent="0.25">
      <c r="A30" s="24" t="s">
        <v>32</v>
      </c>
      <c r="B30" s="19">
        <v>1</v>
      </c>
      <c r="C30" s="12" t="s">
        <v>127</v>
      </c>
      <c r="D30" s="12" t="s">
        <v>128</v>
      </c>
      <c r="E30" s="37" t="s">
        <v>129</v>
      </c>
      <c r="F30" s="37"/>
      <c r="G30" s="39" t="s">
        <v>130</v>
      </c>
      <c r="H30" s="21" t="s">
        <v>53</v>
      </c>
      <c r="I30" s="14" t="s">
        <v>45</v>
      </c>
      <c r="J30" s="35">
        <f>5000*2</f>
        <v>10000</v>
      </c>
      <c r="K30" s="15">
        <f t="shared" si="0"/>
        <v>84.033613445378151</v>
      </c>
      <c r="L30" s="15">
        <f t="shared" si="1"/>
        <v>84.033613445378151</v>
      </c>
      <c r="M30" s="16">
        <f>L30/B30</f>
        <v>84.033613445378151</v>
      </c>
      <c r="N30" s="17">
        <f t="shared" si="2"/>
        <v>10000</v>
      </c>
      <c r="O30" s="18"/>
    </row>
    <row r="31" spans="1:17" x14ac:dyDescent="0.25">
      <c r="A31" s="24" t="s">
        <v>32</v>
      </c>
      <c r="B31" s="19">
        <v>1</v>
      </c>
      <c r="C31" s="14" t="s">
        <v>36</v>
      </c>
      <c r="D31" s="14" t="s">
        <v>71</v>
      </c>
      <c r="E31" s="36" t="s">
        <v>81</v>
      </c>
      <c r="F31" s="36"/>
      <c r="G31" s="41" t="s">
        <v>95</v>
      </c>
      <c r="H31" s="22" t="s">
        <v>11</v>
      </c>
      <c r="I31" s="14"/>
      <c r="J31" s="35">
        <v>12500</v>
      </c>
      <c r="K31" s="15">
        <f t="shared" si="0"/>
        <v>105.04201680672269</v>
      </c>
      <c r="L31" s="15">
        <f t="shared" si="1"/>
        <v>105.04201680672269</v>
      </c>
      <c r="M31" s="16">
        <f>L31/B31</f>
        <v>105.04201680672269</v>
      </c>
      <c r="N31" s="17">
        <f t="shared" si="2"/>
        <v>12500</v>
      </c>
      <c r="O31" s="18"/>
    </row>
    <row r="32" spans="1:17" x14ac:dyDescent="0.25">
      <c r="A32" s="23" t="s">
        <v>46</v>
      </c>
      <c r="B32" s="46"/>
      <c r="C32" s="44" t="s">
        <v>47</v>
      </c>
      <c r="D32" s="44"/>
      <c r="E32" s="44"/>
      <c r="F32" s="44"/>
      <c r="G32" s="48"/>
      <c r="H32" s="22"/>
      <c r="I32" s="14"/>
      <c r="J32" s="14"/>
      <c r="K32" s="15">
        <f t="shared" si="0"/>
        <v>0</v>
      </c>
      <c r="L32" s="15">
        <f t="shared" si="1"/>
        <v>0</v>
      </c>
      <c r="M32" s="16" t="e">
        <f>L32/B32</f>
        <v>#DIV/0!</v>
      </c>
      <c r="N32" s="17" t="e">
        <f t="shared" si="2"/>
        <v>#DIV/0!</v>
      </c>
      <c r="O32" s="18"/>
    </row>
    <row r="33" spans="1:15" x14ac:dyDescent="0.25">
      <c r="A33" s="27" t="s">
        <v>22</v>
      </c>
      <c r="B33" s="19">
        <v>5</v>
      </c>
      <c r="C33" s="28" t="s">
        <v>21</v>
      </c>
      <c r="D33" s="49"/>
      <c r="E33" s="50" t="s">
        <v>115</v>
      </c>
      <c r="F33" s="50" t="s">
        <v>114</v>
      </c>
      <c r="G33" s="42"/>
      <c r="H33" s="29" t="s">
        <v>11</v>
      </c>
      <c r="I33" s="26" t="s">
        <v>5</v>
      </c>
      <c r="J33" s="47">
        <v>30002</v>
      </c>
      <c r="K33" s="31">
        <f t="shared" si="0"/>
        <v>252.11764705882354</v>
      </c>
      <c r="L33" s="31">
        <f t="shared" ref="L33:L64" si="3">SUM(K33:K33)</f>
        <v>252.11764705882354</v>
      </c>
      <c r="M33" s="32">
        <f>L33/B33</f>
        <v>50.423529411764704</v>
      </c>
      <c r="N33" s="30">
        <f t="shared" ref="N33:N64" si="4">M33*119</f>
        <v>6000.4</v>
      </c>
      <c r="O33" s="18"/>
    </row>
    <row r="34" spans="1:15" x14ac:dyDescent="0.25">
      <c r="A34" s="27" t="s">
        <v>22</v>
      </c>
      <c r="B34" s="25">
        <v>5</v>
      </c>
      <c r="C34" s="26" t="s">
        <v>23</v>
      </c>
      <c r="D34" s="26"/>
      <c r="E34" s="26"/>
      <c r="F34" s="26"/>
      <c r="G34" s="40"/>
      <c r="H34" s="22" t="s">
        <v>11</v>
      </c>
      <c r="I34" s="26" t="s">
        <v>24</v>
      </c>
      <c r="J34" s="47">
        <f>6800*5</f>
        <v>34000</v>
      </c>
      <c r="K34" s="31">
        <f t="shared" si="0"/>
        <v>285.71428571428572</v>
      </c>
      <c r="L34" s="31">
        <f t="shared" si="3"/>
        <v>285.71428571428572</v>
      </c>
      <c r="M34" s="32">
        <f>L34/B34</f>
        <v>57.142857142857146</v>
      </c>
      <c r="N34" s="30">
        <f t="shared" si="4"/>
        <v>6800</v>
      </c>
      <c r="O34" s="18"/>
    </row>
    <row r="35" spans="1:15" x14ac:dyDescent="0.25">
      <c r="A35" s="27" t="s">
        <v>22</v>
      </c>
      <c r="B35" s="25">
        <v>5</v>
      </c>
      <c r="C35" s="26" t="s">
        <v>0</v>
      </c>
      <c r="D35" s="26"/>
      <c r="E35" s="26"/>
      <c r="F35" s="26"/>
      <c r="G35" s="40"/>
      <c r="H35" s="22" t="s">
        <v>11</v>
      </c>
      <c r="I35" s="26" t="s">
        <v>5</v>
      </c>
      <c r="J35" s="47">
        <f>K35*119</f>
        <v>35090.720000000001</v>
      </c>
      <c r="K35" s="31">
        <v>294.88</v>
      </c>
      <c r="L35" s="31">
        <f t="shared" si="3"/>
        <v>294.88</v>
      </c>
      <c r="M35" s="32">
        <f>L35/B35</f>
        <v>58.975999999999999</v>
      </c>
      <c r="N35" s="30">
        <f t="shared" si="4"/>
        <v>7018.1440000000002</v>
      </c>
      <c r="O35" s="18"/>
    </row>
    <row r="36" spans="1:15" x14ac:dyDescent="0.25">
      <c r="A36" s="27" t="s">
        <v>22</v>
      </c>
      <c r="B36" s="25">
        <v>5</v>
      </c>
      <c r="C36" s="26" t="s">
        <v>21</v>
      </c>
      <c r="D36" s="26"/>
      <c r="E36" s="26"/>
      <c r="F36" s="26"/>
      <c r="G36" s="40"/>
      <c r="H36" s="29" t="s">
        <v>11</v>
      </c>
      <c r="I36" s="26" t="s">
        <v>1</v>
      </c>
      <c r="J36" s="47">
        <v>37502</v>
      </c>
      <c r="K36" s="31">
        <f>J36/119</f>
        <v>315.14285714285717</v>
      </c>
      <c r="L36" s="31">
        <f t="shared" si="3"/>
        <v>315.14285714285717</v>
      </c>
      <c r="M36" s="32">
        <f>L36/B36</f>
        <v>63.028571428571432</v>
      </c>
      <c r="N36" s="30">
        <f t="shared" si="4"/>
        <v>7500.4000000000005</v>
      </c>
      <c r="O36" s="18"/>
    </row>
    <row r="37" spans="1:15" x14ac:dyDescent="0.25">
      <c r="A37" s="27" t="s">
        <v>22</v>
      </c>
      <c r="B37" s="25">
        <v>5</v>
      </c>
      <c r="C37" s="26" t="s">
        <v>23</v>
      </c>
      <c r="D37" s="26"/>
      <c r="E37" s="26"/>
      <c r="F37" s="26"/>
      <c r="G37" s="40"/>
      <c r="H37" s="22" t="s">
        <v>11</v>
      </c>
      <c r="I37" s="26" t="s">
        <v>29</v>
      </c>
      <c r="J37" s="47">
        <f>7800*5</f>
        <v>39000</v>
      </c>
      <c r="K37" s="31">
        <f>J37/119</f>
        <v>327.73109243697479</v>
      </c>
      <c r="L37" s="31">
        <f t="shared" si="3"/>
        <v>327.73109243697479</v>
      </c>
      <c r="M37" s="32">
        <f>L37/B37</f>
        <v>65.546218487394952</v>
      </c>
      <c r="N37" s="30">
        <f t="shared" si="4"/>
        <v>7799.9999999999991</v>
      </c>
      <c r="O37" s="18"/>
    </row>
    <row r="38" spans="1:15" x14ac:dyDescent="0.25">
      <c r="A38" s="27" t="s">
        <v>22</v>
      </c>
      <c r="B38" s="25">
        <v>5</v>
      </c>
      <c r="C38" s="26" t="s">
        <v>0</v>
      </c>
      <c r="D38" s="26"/>
      <c r="E38" s="26"/>
      <c r="F38" s="26"/>
      <c r="G38" s="40"/>
      <c r="H38" s="29" t="s">
        <v>11</v>
      </c>
      <c r="I38" s="26" t="s">
        <v>28</v>
      </c>
      <c r="J38" s="47">
        <f>K38*119</f>
        <v>41344.17</v>
      </c>
      <c r="K38" s="31">
        <v>347.43</v>
      </c>
      <c r="L38" s="31">
        <f t="shared" si="3"/>
        <v>347.43</v>
      </c>
      <c r="M38" s="32">
        <f>L38/B38</f>
        <v>69.486000000000004</v>
      </c>
      <c r="N38" s="30">
        <f t="shared" si="4"/>
        <v>8268.8340000000007</v>
      </c>
      <c r="O38" s="18"/>
    </row>
    <row r="39" spans="1:15" ht="15" customHeight="1" x14ac:dyDescent="0.25">
      <c r="A39" s="27" t="s">
        <v>22</v>
      </c>
      <c r="B39" s="25">
        <v>5</v>
      </c>
      <c r="C39" s="26" t="s">
        <v>0</v>
      </c>
      <c r="D39" s="26"/>
      <c r="E39" s="26"/>
      <c r="F39" s="26"/>
      <c r="G39" s="40"/>
      <c r="H39" s="29" t="s">
        <v>11</v>
      </c>
      <c r="I39" s="26" t="s">
        <v>1</v>
      </c>
      <c r="J39" s="47">
        <f>K39*119</f>
        <v>41344.17</v>
      </c>
      <c r="K39" s="31">
        <v>347.43</v>
      </c>
      <c r="L39" s="31">
        <f t="shared" si="3"/>
        <v>347.43</v>
      </c>
      <c r="M39" s="32">
        <f>L39/B39</f>
        <v>69.486000000000004</v>
      </c>
      <c r="N39" s="30">
        <f t="shared" si="4"/>
        <v>8268.8340000000007</v>
      </c>
      <c r="O39" s="18"/>
    </row>
    <row r="40" spans="1:15" ht="15" customHeight="1" x14ac:dyDescent="0.25">
      <c r="A40" s="33" t="s">
        <v>48</v>
      </c>
      <c r="B40" s="25">
        <v>1</v>
      </c>
      <c r="C40" s="26" t="s">
        <v>57</v>
      </c>
      <c r="D40" s="26"/>
      <c r="E40" s="26"/>
      <c r="F40" s="26"/>
      <c r="G40" s="40"/>
      <c r="H40" s="13" t="s">
        <v>52</v>
      </c>
      <c r="I40" s="26" t="s">
        <v>45</v>
      </c>
      <c r="J40" s="35">
        <v>1600</v>
      </c>
      <c r="K40" s="31">
        <f t="shared" ref="K40:K57" si="5">J40/119</f>
        <v>13.445378151260504</v>
      </c>
      <c r="L40" s="31">
        <f t="shared" si="3"/>
        <v>13.445378151260504</v>
      </c>
      <c r="M40" s="32">
        <f>L40/B40</f>
        <v>13.445378151260504</v>
      </c>
      <c r="N40" s="30">
        <f t="shared" si="4"/>
        <v>1600</v>
      </c>
      <c r="O40" s="18"/>
    </row>
    <row r="41" spans="1:15" ht="15" customHeight="1" x14ac:dyDescent="0.25">
      <c r="A41" s="33" t="s">
        <v>48</v>
      </c>
      <c r="B41" s="19">
        <v>1</v>
      </c>
      <c r="C41" s="14" t="s">
        <v>59</v>
      </c>
      <c r="D41" s="14" t="s">
        <v>100</v>
      </c>
      <c r="E41" s="36" t="s">
        <v>101</v>
      </c>
      <c r="F41" s="14"/>
      <c r="G41" s="41" t="s">
        <v>108</v>
      </c>
      <c r="H41" s="20" t="s">
        <v>33</v>
      </c>
      <c r="I41" s="26"/>
      <c r="J41" s="35">
        <f>4300</f>
        <v>4300</v>
      </c>
      <c r="K41" s="31">
        <f t="shared" si="5"/>
        <v>36.134453781512605</v>
      </c>
      <c r="L41" s="31">
        <f t="shared" si="3"/>
        <v>36.134453781512605</v>
      </c>
      <c r="M41" s="32">
        <f>L41/B41</f>
        <v>36.134453781512605</v>
      </c>
      <c r="N41" s="30">
        <f t="shared" si="4"/>
        <v>4300</v>
      </c>
      <c r="O41" s="18"/>
    </row>
    <row r="42" spans="1:15" ht="15" customHeight="1" x14ac:dyDescent="0.25">
      <c r="A42" s="33" t="s">
        <v>48</v>
      </c>
      <c r="B42" s="11">
        <v>1</v>
      </c>
      <c r="C42" s="12" t="s">
        <v>61</v>
      </c>
      <c r="D42" s="12" t="s">
        <v>103</v>
      </c>
      <c r="E42" s="37" t="s">
        <v>104</v>
      </c>
      <c r="F42" s="12"/>
      <c r="G42" s="39" t="s">
        <v>105</v>
      </c>
      <c r="H42" s="22" t="s">
        <v>11</v>
      </c>
      <c r="I42" s="14"/>
      <c r="J42" s="35">
        <v>5000</v>
      </c>
      <c r="K42" s="31">
        <f t="shared" si="5"/>
        <v>42.016806722689076</v>
      </c>
      <c r="L42" s="31">
        <f t="shared" si="3"/>
        <v>42.016806722689076</v>
      </c>
      <c r="M42" s="32">
        <f>L42/B42</f>
        <v>42.016806722689076</v>
      </c>
      <c r="N42" s="30">
        <f t="shared" si="4"/>
        <v>5000</v>
      </c>
      <c r="O42" s="18"/>
    </row>
    <row r="43" spans="1:15" ht="15" customHeight="1" x14ac:dyDescent="0.25">
      <c r="A43" s="33" t="s">
        <v>48</v>
      </c>
      <c r="B43" s="19">
        <v>1</v>
      </c>
      <c r="C43" s="14" t="s">
        <v>58</v>
      </c>
      <c r="D43" s="14" t="s">
        <v>109</v>
      </c>
      <c r="E43" s="36" t="s">
        <v>111</v>
      </c>
      <c r="F43" s="36" t="s">
        <v>112</v>
      </c>
      <c r="G43" s="41" t="s">
        <v>110</v>
      </c>
      <c r="H43" s="22" t="s">
        <v>11</v>
      </c>
      <c r="I43" s="14" t="s">
        <v>3</v>
      </c>
      <c r="J43" s="35">
        <f>26000/4</f>
        <v>6500</v>
      </c>
      <c r="K43" s="31">
        <f t="shared" si="5"/>
        <v>54.621848739495796</v>
      </c>
      <c r="L43" s="31">
        <f t="shared" si="3"/>
        <v>54.621848739495796</v>
      </c>
      <c r="M43" s="32">
        <f>L43/B43</f>
        <v>54.621848739495796</v>
      </c>
      <c r="N43" s="30">
        <f t="shared" si="4"/>
        <v>6500</v>
      </c>
      <c r="O43" s="18"/>
    </row>
    <row r="44" spans="1:15" ht="15" customHeight="1" x14ac:dyDescent="0.25">
      <c r="A44" s="33" t="s">
        <v>48</v>
      </c>
      <c r="B44" s="19">
        <v>1</v>
      </c>
      <c r="C44" s="14" t="s">
        <v>59</v>
      </c>
      <c r="D44" s="14" t="s">
        <v>100</v>
      </c>
      <c r="E44" s="36" t="s">
        <v>101</v>
      </c>
      <c r="F44" s="14"/>
      <c r="G44" s="41" t="s">
        <v>108</v>
      </c>
      <c r="H44" s="22" t="s">
        <v>11</v>
      </c>
      <c r="I44" s="14"/>
      <c r="J44" s="35">
        <v>6500</v>
      </c>
      <c r="K44" s="31">
        <f t="shared" si="5"/>
        <v>54.621848739495796</v>
      </c>
      <c r="L44" s="31">
        <f t="shared" si="3"/>
        <v>54.621848739495796</v>
      </c>
      <c r="M44" s="32">
        <f>L44/B44</f>
        <v>54.621848739495796</v>
      </c>
      <c r="N44" s="30">
        <f t="shared" si="4"/>
        <v>6500</v>
      </c>
      <c r="O44" s="18"/>
    </row>
    <row r="45" spans="1:15" x14ac:dyDescent="0.25">
      <c r="A45" s="33" t="s">
        <v>48</v>
      </c>
      <c r="B45" s="19">
        <v>1</v>
      </c>
      <c r="C45" s="14" t="s">
        <v>60</v>
      </c>
      <c r="D45" s="14" t="s">
        <v>106</v>
      </c>
      <c r="E45" s="36" t="s">
        <v>107</v>
      </c>
      <c r="F45" s="36"/>
      <c r="G45" s="41" t="s">
        <v>102</v>
      </c>
      <c r="H45" s="22" t="s">
        <v>11</v>
      </c>
      <c r="I45" s="14"/>
      <c r="J45" s="14">
        <v>6500</v>
      </c>
      <c r="K45" s="31">
        <f t="shared" si="5"/>
        <v>54.621848739495796</v>
      </c>
      <c r="L45" s="31">
        <f t="shared" si="3"/>
        <v>54.621848739495796</v>
      </c>
      <c r="M45" s="32">
        <f>L45/B45</f>
        <v>54.621848739495796</v>
      </c>
      <c r="N45" s="30">
        <f t="shared" si="4"/>
        <v>6500</v>
      </c>
      <c r="O45" s="18"/>
    </row>
    <row r="46" spans="1:15" x14ac:dyDescent="0.25">
      <c r="A46" s="34" t="s">
        <v>49</v>
      </c>
      <c r="B46" s="19">
        <v>1</v>
      </c>
      <c r="C46" s="14" t="s">
        <v>126</v>
      </c>
      <c r="D46" s="14" t="s">
        <v>123</v>
      </c>
      <c r="E46" s="36" t="s">
        <v>124</v>
      </c>
      <c r="F46" s="36" t="s">
        <v>125</v>
      </c>
      <c r="G46" s="41"/>
      <c r="H46" s="20" t="s">
        <v>33</v>
      </c>
      <c r="I46" s="14"/>
      <c r="J46" s="35">
        <v>5200</v>
      </c>
      <c r="K46" s="31">
        <f t="shared" si="5"/>
        <v>43.69747899159664</v>
      </c>
      <c r="L46" s="31">
        <f t="shared" si="3"/>
        <v>43.69747899159664</v>
      </c>
      <c r="M46" s="32">
        <f>L46/B46</f>
        <v>43.69747899159664</v>
      </c>
      <c r="N46" s="30">
        <f t="shared" si="4"/>
        <v>5200</v>
      </c>
      <c r="O46" s="18"/>
    </row>
    <row r="47" spans="1:15" x14ac:dyDescent="0.25">
      <c r="A47" s="34" t="s">
        <v>49</v>
      </c>
      <c r="B47" s="19">
        <v>1</v>
      </c>
      <c r="C47" s="14" t="s">
        <v>64</v>
      </c>
      <c r="D47" s="14" t="s">
        <v>99</v>
      </c>
      <c r="E47" s="14"/>
      <c r="F47" s="14"/>
      <c r="G47" s="41" t="s">
        <v>98</v>
      </c>
      <c r="H47" s="20" t="s">
        <v>33</v>
      </c>
      <c r="I47" s="14"/>
      <c r="J47" s="35">
        <v>6500</v>
      </c>
      <c r="K47" s="31">
        <f t="shared" si="5"/>
        <v>54.621848739495796</v>
      </c>
      <c r="L47" s="31">
        <f t="shared" si="3"/>
        <v>54.621848739495796</v>
      </c>
      <c r="M47" s="32">
        <f>L47/B47</f>
        <v>54.621848739495796</v>
      </c>
      <c r="N47" s="30">
        <f t="shared" si="4"/>
        <v>6500</v>
      </c>
      <c r="O47" s="18"/>
    </row>
    <row r="48" spans="1:15" x14ac:dyDescent="0.25">
      <c r="A48" s="34" t="s">
        <v>49</v>
      </c>
      <c r="B48" s="19">
        <v>1</v>
      </c>
      <c r="C48" s="14" t="s">
        <v>63</v>
      </c>
      <c r="D48" s="14" t="s">
        <v>96</v>
      </c>
      <c r="E48" s="36" t="s">
        <v>97</v>
      </c>
      <c r="F48" s="14"/>
      <c r="G48" s="41"/>
      <c r="H48" s="20" t="s">
        <v>33</v>
      </c>
      <c r="I48" s="14"/>
      <c r="J48" s="35">
        <f>8000</f>
        <v>8000</v>
      </c>
      <c r="K48" s="31">
        <f t="shared" si="5"/>
        <v>67.226890756302524</v>
      </c>
      <c r="L48" s="31">
        <f t="shared" si="3"/>
        <v>67.226890756302524</v>
      </c>
      <c r="M48" s="32">
        <f>L48/B48</f>
        <v>67.226890756302524</v>
      </c>
      <c r="N48" s="30">
        <f t="shared" si="4"/>
        <v>8000</v>
      </c>
      <c r="O48" s="18"/>
    </row>
    <row r="49" spans="1:15" x14ac:dyDescent="0.25">
      <c r="A49" s="34" t="s">
        <v>49</v>
      </c>
      <c r="B49" s="11">
        <v>1</v>
      </c>
      <c r="C49" s="12" t="s">
        <v>64</v>
      </c>
      <c r="D49" s="12" t="s">
        <v>99</v>
      </c>
      <c r="E49" s="12"/>
      <c r="F49" s="12"/>
      <c r="G49" s="39" t="s">
        <v>98</v>
      </c>
      <c r="H49" s="22" t="s">
        <v>11</v>
      </c>
      <c r="I49" s="14" t="s">
        <v>5</v>
      </c>
      <c r="J49" s="35">
        <v>8000</v>
      </c>
      <c r="K49" s="31">
        <f t="shared" si="5"/>
        <v>67.226890756302524</v>
      </c>
      <c r="L49" s="31">
        <f t="shared" si="3"/>
        <v>67.226890756302524</v>
      </c>
      <c r="M49" s="32">
        <f>L49/B49</f>
        <v>67.226890756302524</v>
      </c>
      <c r="N49" s="30">
        <f t="shared" si="4"/>
        <v>8000</v>
      </c>
      <c r="O49" s="18"/>
    </row>
    <row r="50" spans="1:15" x14ac:dyDescent="0.25">
      <c r="A50" s="34" t="s">
        <v>49</v>
      </c>
      <c r="B50" s="19">
        <v>1</v>
      </c>
      <c r="C50" s="14" t="s">
        <v>126</v>
      </c>
      <c r="D50" s="14" t="s">
        <v>123</v>
      </c>
      <c r="E50" s="36" t="s">
        <v>124</v>
      </c>
      <c r="F50" s="36" t="s">
        <v>125</v>
      </c>
      <c r="G50" s="41"/>
      <c r="H50" s="22" t="s">
        <v>11</v>
      </c>
      <c r="I50" s="14"/>
      <c r="J50" s="35">
        <v>8400</v>
      </c>
      <c r="K50" s="31">
        <f t="shared" si="5"/>
        <v>70.588235294117652</v>
      </c>
      <c r="L50" s="31">
        <f t="shared" si="3"/>
        <v>70.588235294117652</v>
      </c>
      <c r="M50" s="32">
        <f>L50/B50</f>
        <v>70.588235294117652</v>
      </c>
      <c r="N50" s="30">
        <f t="shared" si="4"/>
        <v>8400</v>
      </c>
      <c r="O50" s="18"/>
    </row>
    <row r="51" spans="1:15" x14ac:dyDescent="0.25">
      <c r="A51" s="34" t="s">
        <v>49</v>
      </c>
      <c r="B51" s="19">
        <v>1</v>
      </c>
      <c r="C51" s="14" t="s">
        <v>64</v>
      </c>
      <c r="D51" s="14" t="s">
        <v>99</v>
      </c>
      <c r="E51" s="14"/>
      <c r="F51" s="14"/>
      <c r="G51" s="41" t="s">
        <v>98</v>
      </c>
      <c r="H51" s="22" t="s">
        <v>11</v>
      </c>
      <c r="I51" s="14" t="s">
        <v>66</v>
      </c>
      <c r="J51" s="35">
        <v>9000</v>
      </c>
      <c r="K51" s="31">
        <f t="shared" si="5"/>
        <v>75.630252100840337</v>
      </c>
      <c r="L51" s="31">
        <f t="shared" si="3"/>
        <v>75.630252100840337</v>
      </c>
      <c r="M51" s="32">
        <f>L51/B51</f>
        <v>75.630252100840337</v>
      </c>
      <c r="N51" s="30">
        <f t="shared" si="4"/>
        <v>9000</v>
      </c>
      <c r="O51" s="18"/>
    </row>
    <row r="52" spans="1:15" x14ac:dyDescent="0.25">
      <c r="A52" s="34" t="s">
        <v>49</v>
      </c>
      <c r="B52" s="19"/>
      <c r="C52" s="14" t="s">
        <v>67</v>
      </c>
      <c r="D52" s="14"/>
      <c r="E52" s="14"/>
      <c r="F52" s="14"/>
      <c r="G52" s="41"/>
      <c r="H52" s="13" t="s">
        <v>52</v>
      </c>
      <c r="I52" s="26" t="s">
        <v>45</v>
      </c>
      <c r="J52" s="14"/>
      <c r="K52" s="31">
        <f t="shared" si="5"/>
        <v>0</v>
      </c>
      <c r="L52" s="31">
        <f t="shared" si="3"/>
        <v>0</v>
      </c>
      <c r="M52" s="32" t="e">
        <f>L52/B52</f>
        <v>#DIV/0!</v>
      </c>
      <c r="N52" s="30" t="e">
        <f t="shared" si="4"/>
        <v>#DIV/0!</v>
      </c>
      <c r="O52" s="18"/>
    </row>
    <row r="53" spans="1:15" x14ac:dyDescent="0.25">
      <c r="A53" s="23" t="s">
        <v>17</v>
      </c>
      <c r="B53" s="19">
        <v>7</v>
      </c>
      <c r="C53" s="51" t="s">
        <v>8</v>
      </c>
      <c r="D53" s="51" t="s">
        <v>116</v>
      </c>
      <c r="E53" s="50" t="s">
        <v>113</v>
      </c>
      <c r="F53" s="28"/>
      <c r="G53" s="42"/>
      <c r="H53" s="29" t="s">
        <v>11</v>
      </c>
      <c r="I53" s="26" t="s">
        <v>3</v>
      </c>
      <c r="J53" s="47">
        <v>18440</v>
      </c>
      <c r="K53" s="31">
        <f t="shared" si="5"/>
        <v>154.9579831932773</v>
      </c>
      <c r="L53" s="31">
        <f t="shared" si="3"/>
        <v>154.9579831932773</v>
      </c>
      <c r="M53" s="16">
        <f>L53/B53</f>
        <v>22.136854741896759</v>
      </c>
      <c r="N53" s="17">
        <f t="shared" si="4"/>
        <v>2634.2857142857142</v>
      </c>
      <c r="O53" s="18"/>
    </row>
    <row r="54" spans="1:15" x14ac:dyDescent="0.25">
      <c r="A54" s="23" t="s">
        <v>17</v>
      </c>
      <c r="B54" s="25">
        <v>7</v>
      </c>
      <c r="C54" s="26" t="s">
        <v>26</v>
      </c>
      <c r="D54" s="26"/>
      <c r="E54" s="26"/>
      <c r="F54" s="26"/>
      <c r="G54" s="40"/>
      <c r="H54" s="22" t="s">
        <v>11</v>
      </c>
      <c r="I54" s="26"/>
      <c r="J54" s="35">
        <f>3000*7</f>
        <v>21000</v>
      </c>
      <c r="K54" s="31">
        <f t="shared" si="5"/>
        <v>176.47058823529412</v>
      </c>
      <c r="L54" s="31">
        <f t="shared" si="3"/>
        <v>176.47058823529412</v>
      </c>
      <c r="M54" s="32">
        <f>L54/B54</f>
        <v>25.210084033613445</v>
      </c>
      <c r="N54" s="30">
        <f t="shared" si="4"/>
        <v>3000</v>
      </c>
      <c r="O54" s="18"/>
    </row>
    <row r="55" spans="1:15" x14ac:dyDescent="0.25">
      <c r="A55" s="23" t="s">
        <v>17</v>
      </c>
      <c r="B55" s="19">
        <v>7</v>
      </c>
      <c r="C55" s="14" t="s">
        <v>8</v>
      </c>
      <c r="D55" s="14"/>
      <c r="E55" s="14"/>
      <c r="F55" s="14"/>
      <c r="G55" s="41"/>
      <c r="H55" s="29" t="s">
        <v>11</v>
      </c>
      <c r="I55" s="14" t="s">
        <v>4</v>
      </c>
      <c r="J55" s="47">
        <v>24040</v>
      </c>
      <c r="K55" s="15">
        <f t="shared" si="5"/>
        <v>202.01680672268907</v>
      </c>
      <c r="L55" s="15">
        <f t="shared" si="3"/>
        <v>202.01680672268907</v>
      </c>
      <c r="M55" s="16">
        <f>L55/B55</f>
        <v>28.859543817527008</v>
      </c>
      <c r="N55" s="17">
        <f t="shared" si="4"/>
        <v>3434.2857142857138</v>
      </c>
      <c r="O55" s="18"/>
    </row>
    <row r="56" spans="1:15" x14ac:dyDescent="0.25">
      <c r="A56" s="23" t="s">
        <v>17</v>
      </c>
      <c r="B56" s="19">
        <v>7</v>
      </c>
      <c r="C56" s="14" t="s">
        <v>8</v>
      </c>
      <c r="D56" s="14"/>
      <c r="E56" s="14"/>
      <c r="F56" s="14"/>
      <c r="G56" s="41"/>
      <c r="H56" s="29" t="s">
        <v>11</v>
      </c>
      <c r="I56" s="14" t="s">
        <v>70</v>
      </c>
      <c r="J56" s="47">
        <v>24040</v>
      </c>
      <c r="K56" s="15">
        <f t="shared" si="5"/>
        <v>202.01680672268907</v>
      </c>
      <c r="L56" s="15">
        <f t="shared" si="3"/>
        <v>202.01680672268907</v>
      </c>
      <c r="M56" s="16">
        <f>L56/B56</f>
        <v>28.859543817527008</v>
      </c>
      <c r="N56" s="17">
        <f t="shared" si="4"/>
        <v>3434.2857142857138</v>
      </c>
      <c r="O56" s="18"/>
    </row>
    <row r="57" spans="1:15" x14ac:dyDescent="0.25">
      <c r="A57" s="23" t="s">
        <v>17</v>
      </c>
      <c r="B57" s="19">
        <v>7</v>
      </c>
      <c r="C57" s="14" t="s">
        <v>25</v>
      </c>
      <c r="D57" s="14"/>
      <c r="E57" s="14"/>
      <c r="F57" s="14"/>
      <c r="G57" s="41"/>
      <c r="H57" s="22" t="s">
        <v>11</v>
      </c>
      <c r="I57" s="14"/>
      <c r="J57" s="35">
        <v>27000</v>
      </c>
      <c r="K57" s="15">
        <f t="shared" si="5"/>
        <v>226.890756302521</v>
      </c>
      <c r="L57" s="15">
        <f t="shared" si="3"/>
        <v>226.890756302521</v>
      </c>
      <c r="M57" s="16">
        <f>L57/B57</f>
        <v>32.41296518607443</v>
      </c>
      <c r="N57" s="17">
        <f t="shared" si="4"/>
        <v>3857.1428571428573</v>
      </c>
      <c r="O57" s="18"/>
    </row>
    <row r="58" spans="1:15" x14ac:dyDescent="0.25">
      <c r="A58" s="23" t="s">
        <v>17</v>
      </c>
      <c r="B58" s="19">
        <v>7</v>
      </c>
      <c r="C58" s="14" t="s">
        <v>6</v>
      </c>
      <c r="D58" s="14"/>
      <c r="E58" s="14"/>
      <c r="F58" s="14"/>
      <c r="G58" s="41"/>
      <c r="H58" s="22" t="s">
        <v>11</v>
      </c>
      <c r="I58" s="14" t="s">
        <v>2</v>
      </c>
      <c r="J58" s="47">
        <f>K58*119</f>
        <v>29400.14</v>
      </c>
      <c r="K58" s="15">
        <v>247.06</v>
      </c>
      <c r="L58" s="15">
        <f t="shared" si="3"/>
        <v>247.06</v>
      </c>
      <c r="M58" s="16">
        <f>L58/B58</f>
        <v>35.294285714285714</v>
      </c>
      <c r="N58" s="17">
        <f t="shared" si="4"/>
        <v>4200.0199999999995</v>
      </c>
      <c r="O58" s="18"/>
    </row>
    <row r="59" spans="1:15" x14ac:dyDescent="0.25">
      <c r="A59" s="23" t="s">
        <v>17</v>
      </c>
      <c r="B59" s="19">
        <v>7</v>
      </c>
      <c r="C59" s="14" t="s">
        <v>0</v>
      </c>
      <c r="D59" s="14"/>
      <c r="E59" s="14"/>
      <c r="F59" s="14"/>
      <c r="G59" s="41"/>
      <c r="H59" s="29" t="s">
        <v>11</v>
      </c>
      <c r="I59" s="14" t="s">
        <v>5</v>
      </c>
      <c r="J59" s="47">
        <f>K59*119</f>
        <v>30831.709999999995</v>
      </c>
      <c r="K59" s="15">
        <v>259.08999999999997</v>
      </c>
      <c r="L59" s="15">
        <f t="shared" si="3"/>
        <v>259.08999999999997</v>
      </c>
      <c r="M59" s="16">
        <f>L59/B59</f>
        <v>37.012857142857136</v>
      </c>
      <c r="N59" s="17">
        <f t="shared" si="4"/>
        <v>4404.5299999999988</v>
      </c>
      <c r="O59" s="18"/>
    </row>
    <row r="60" spans="1:15" x14ac:dyDescent="0.25">
      <c r="A60" s="23" t="s">
        <v>17</v>
      </c>
      <c r="B60" s="19">
        <v>7</v>
      </c>
      <c r="C60" s="14" t="s">
        <v>27</v>
      </c>
      <c r="D60" s="14"/>
      <c r="E60" s="14"/>
      <c r="F60" s="14"/>
      <c r="G60" s="41"/>
      <c r="H60" s="22" t="s">
        <v>11</v>
      </c>
      <c r="I60" s="14" t="s">
        <v>30</v>
      </c>
      <c r="J60" s="35">
        <f>4900*7</f>
        <v>34300</v>
      </c>
      <c r="K60" s="15">
        <f>J60/119</f>
        <v>288.23529411764707</v>
      </c>
      <c r="L60" s="15">
        <f t="shared" si="3"/>
        <v>288.23529411764707</v>
      </c>
      <c r="M60" s="16">
        <f>L60/B60</f>
        <v>41.176470588235297</v>
      </c>
      <c r="N60" s="17">
        <f t="shared" si="4"/>
        <v>4900</v>
      </c>
      <c r="O60" s="18"/>
    </row>
    <row r="61" spans="1:15" x14ac:dyDescent="0.25">
      <c r="A61" s="23" t="s">
        <v>17</v>
      </c>
      <c r="B61" s="19">
        <v>7</v>
      </c>
      <c r="C61" s="14" t="s">
        <v>6</v>
      </c>
      <c r="D61" s="14"/>
      <c r="E61" s="14"/>
      <c r="F61" s="14"/>
      <c r="G61" s="41"/>
      <c r="H61" s="22" t="s">
        <v>11</v>
      </c>
      <c r="I61" s="14" t="s">
        <v>7</v>
      </c>
      <c r="J61" s="47">
        <f>K61*119</f>
        <v>38376.31</v>
      </c>
      <c r="K61" s="15">
        <v>322.49</v>
      </c>
      <c r="L61" s="15">
        <f t="shared" si="3"/>
        <v>322.49</v>
      </c>
      <c r="M61" s="16">
        <f>L61/B61</f>
        <v>46.07</v>
      </c>
      <c r="N61" s="17">
        <f t="shared" si="4"/>
        <v>5482.33</v>
      </c>
      <c r="O61" s="18"/>
    </row>
    <row r="62" spans="1:15" x14ac:dyDescent="0.25">
      <c r="A62" s="23" t="s">
        <v>17</v>
      </c>
      <c r="B62" s="19">
        <v>7</v>
      </c>
      <c r="C62" s="14" t="s">
        <v>16</v>
      </c>
      <c r="D62" s="14"/>
      <c r="E62" s="14"/>
      <c r="F62" s="14"/>
      <c r="G62" s="41"/>
      <c r="H62" s="22" t="s">
        <v>11</v>
      </c>
      <c r="I62" s="14" t="s">
        <v>20</v>
      </c>
      <c r="J62" s="47">
        <v>40600</v>
      </c>
      <c r="K62" s="15">
        <f>J62/119</f>
        <v>341.1764705882353</v>
      </c>
      <c r="L62" s="15">
        <f t="shared" si="3"/>
        <v>341.1764705882353</v>
      </c>
      <c r="M62" s="16">
        <f>L62/B62</f>
        <v>48.739495798319332</v>
      </c>
      <c r="N62" s="17">
        <f t="shared" si="4"/>
        <v>5800.0000000000009</v>
      </c>
      <c r="O62" s="18"/>
    </row>
    <row r="63" spans="1:15" x14ac:dyDescent="0.25">
      <c r="A63" s="23" t="s">
        <v>17</v>
      </c>
      <c r="B63" s="19">
        <v>7</v>
      </c>
      <c r="C63" s="14" t="s">
        <v>0</v>
      </c>
      <c r="D63" s="14"/>
      <c r="E63" s="14"/>
      <c r="F63" s="14"/>
      <c r="G63" s="41"/>
      <c r="H63" s="29" t="s">
        <v>11</v>
      </c>
      <c r="I63" s="14" t="s">
        <v>1</v>
      </c>
      <c r="J63" s="47">
        <f>K63*119</f>
        <v>40962.18</v>
      </c>
      <c r="K63" s="15">
        <v>344.22</v>
      </c>
      <c r="L63" s="15">
        <f t="shared" si="3"/>
        <v>344.22</v>
      </c>
      <c r="M63" s="16">
        <f>L63/B63</f>
        <v>49.174285714285716</v>
      </c>
      <c r="N63" s="17">
        <f t="shared" si="4"/>
        <v>5851.74</v>
      </c>
      <c r="O63" s="18"/>
    </row>
    <row r="64" spans="1:15" x14ac:dyDescent="0.25">
      <c r="A64" s="23" t="s">
        <v>17</v>
      </c>
      <c r="B64" s="19">
        <v>7</v>
      </c>
      <c r="C64" s="14" t="s">
        <v>27</v>
      </c>
      <c r="D64" s="14"/>
      <c r="E64" s="14"/>
      <c r="F64" s="14"/>
      <c r="G64" s="41"/>
      <c r="H64" s="22" t="s">
        <v>11</v>
      </c>
      <c r="I64" s="14" t="s">
        <v>2</v>
      </c>
      <c r="J64" s="35">
        <f>5900*7</f>
        <v>41300</v>
      </c>
      <c r="K64" s="15">
        <f t="shared" ref="K64:K70" si="6">J64/119</f>
        <v>347.05882352941177</v>
      </c>
      <c r="L64" s="15">
        <f t="shared" si="3"/>
        <v>347.05882352941177</v>
      </c>
      <c r="M64" s="16">
        <f>L64/B64</f>
        <v>49.579831932773111</v>
      </c>
      <c r="N64" s="17">
        <f t="shared" si="4"/>
        <v>5900</v>
      </c>
      <c r="O64" s="18"/>
    </row>
    <row r="65" spans="1:15" x14ac:dyDescent="0.25">
      <c r="A65" s="23" t="s">
        <v>17</v>
      </c>
      <c r="B65" s="19">
        <v>7</v>
      </c>
      <c r="C65" s="14" t="s">
        <v>27</v>
      </c>
      <c r="D65" s="14"/>
      <c r="E65" s="14"/>
      <c r="F65" s="14"/>
      <c r="G65" s="41"/>
      <c r="H65" s="22" t="s">
        <v>11</v>
      </c>
      <c r="I65" s="14" t="s">
        <v>2</v>
      </c>
      <c r="J65" s="35">
        <f>5900*7</f>
        <v>41300</v>
      </c>
      <c r="K65" s="15">
        <f t="shared" si="6"/>
        <v>347.05882352941177</v>
      </c>
      <c r="L65" s="15">
        <f t="shared" ref="L65:L96" si="7">SUM(K65:K65)</f>
        <v>347.05882352941177</v>
      </c>
      <c r="M65" s="16">
        <f>L65/B65</f>
        <v>49.579831932773111</v>
      </c>
      <c r="N65" s="17">
        <f t="shared" ref="N65:N96" si="8">M65*119</f>
        <v>5900</v>
      </c>
      <c r="O65" s="18"/>
    </row>
    <row r="66" spans="1:15" x14ac:dyDescent="0.25">
      <c r="A66" s="23" t="s">
        <v>17</v>
      </c>
      <c r="B66" s="19">
        <v>7</v>
      </c>
      <c r="C66" s="14" t="s">
        <v>21</v>
      </c>
      <c r="D66" s="14"/>
      <c r="E66" s="14"/>
      <c r="F66" s="14"/>
      <c r="G66" s="41"/>
      <c r="H66" s="29" t="s">
        <v>11</v>
      </c>
      <c r="I66" s="14" t="s">
        <v>5</v>
      </c>
      <c r="J66" s="47">
        <v>42000</v>
      </c>
      <c r="K66" s="15">
        <f t="shared" si="6"/>
        <v>352.94117647058823</v>
      </c>
      <c r="L66" s="15">
        <f t="shared" si="7"/>
        <v>352.94117647058823</v>
      </c>
      <c r="M66" s="16">
        <f>L66/B66</f>
        <v>50.420168067226889</v>
      </c>
      <c r="N66" s="17">
        <f t="shared" si="8"/>
        <v>6000</v>
      </c>
      <c r="O66" s="18"/>
    </row>
    <row r="67" spans="1:15" x14ac:dyDescent="0.25">
      <c r="A67" s="23" t="s">
        <v>17</v>
      </c>
      <c r="B67" s="19">
        <v>7</v>
      </c>
      <c r="C67" s="14" t="s">
        <v>16</v>
      </c>
      <c r="D67" s="14"/>
      <c r="E67" s="14"/>
      <c r="F67" s="14"/>
      <c r="G67" s="41"/>
      <c r="H67" s="22" t="s">
        <v>11</v>
      </c>
      <c r="I67" s="14" t="s">
        <v>5</v>
      </c>
      <c r="J67" s="47">
        <f>6500*7</f>
        <v>45500</v>
      </c>
      <c r="K67" s="15">
        <f t="shared" si="6"/>
        <v>382.35294117647061</v>
      </c>
      <c r="L67" s="15">
        <f t="shared" si="7"/>
        <v>382.35294117647061</v>
      </c>
      <c r="M67" s="16">
        <f>L67/B67</f>
        <v>54.621848739495803</v>
      </c>
      <c r="N67" s="17">
        <f t="shared" si="8"/>
        <v>6500.0000000000009</v>
      </c>
      <c r="O67" s="18"/>
    </row>
    <row r="68" spans="1:15" x14ac:dyDescent="0.25">
      <c r="A68" s="23" t="s">
        <v>17</v>
      </c>
      <c r="B68" s="19">
        <v>7</v>
      </c>
      <c r="C68" s="14" t="s">
        <v>16</v>
      </c>
      <c r="D68" s="14"/>
      <c r="E68" s="14"/>
      <c r="F68" s="14"/>
      <c r="G68" s="41"/>
      <c r="H68" s="22" t="s">
        <v>11</v>
      </c>
      <c r="I68" s="14" t="s">
        <v>19</v>
      </c>
      <c r="J68" s="35">
        <v>47600</v>
      </c>
      <c r="K68" s="15">
        <f t="shared" si="6"/>
        <v>400</v>
      </c>
      <c r="L68" s="15">
        <f t="shared" si="7"/>
        <v>400</v>
      </c>
      <c r="M68" s="16">
        <f>L68/B68</f>
        <v>57.142857142857146</v>
      </c>
      <c r="N68" s="17">
        <f t="shared" si="8"/>
        <v>6800</v>
      </c>
      <c r="O68" s="18"/>
    </row>
    <row r="69" spans="1:15" x14ac:dyDescent="0.25">
      <c r="A69" s="23" t="s">
        <v>17</v>
      </c>
      <c r="B69" s="19">
        <v>7</v>
      </c>
      <c r="C69" s="14" t="s">
        <v>21</v>
      </c>
      <c r="D69" s="14"/>
      <c r="E69" s="14"/>
      <c r="F69" s="14"/>
      <c r="G69" s="41"/>
      <c r="H69" s="29" t="s">
        <v>11</v>
      </c>
      <c r="I69" s="14" t="s">
        <v>1</v>
      </c>
      <c r="J69" s="47">
        <v>52500</v>
      </c>
      <c r="K69" s="15">
        <f t="shared" si="6"/>
        <v>441.1764705882353</v>
      </c>
      <c r="L69" s="15">
        <f t="shared" si="7"/>
        <v>441.1764705882353</v>
      </c>
      <c r="M69" s="16">
        <f>L69/B69</f>
        <v>63.025210084033617</v>
      </c>
      <c r="N69" s="17">
        <f t="shared" si="8"/>
        <v>7500</v>
      </c>
      <c r="O69" s="18"/>
    </row>
    <row r="70" spans="1:15" x14ac:dyDescent="0.25">
      <c r="A70" s="23" t="s">
        <v>17</v>
      </c>
      <c r="B70" s="19">
        <v>7</v>
      </c>
      <c r="C70" s="14" t="s">
        <v>16</v>
      </c>
      <c r="D70" s="14"/>
      <c r="E70" s="14"/>
      <c r="F70" s="14"/>
      <c r="G70" s="41"/>
      <c r="H70" s="22" t="s">
        <v>11</v>
      </c>
      <c r="I70" s="14" t="s">
        <v>1</v>
      </c>
      <c r="J70" s="35">
        <f>7500*7</f>
        <v>52500</v>
      </c>
      <c r="K70" s="15">
        <f t="shared" si="6"/>
        <v>441.1764705882353</v>
      </c>
      <c r="L70" s="15">
        <f t="shared" si="7"/>
        <v>441.1764705882353</v>
      </c>
      <c r="M70" s="16">
        <f>L70/B70</f>
        <v>63.025210084033617</v>
      </c>
      <c r="N70" s="17">
        <f t="shared" si="8"/>
        <v>7500</v>
      </c>
      <c r="O70" s="18"/>
    </row>
  </sheetData>
  <sortState ref="A2:O70">
    <sortCondition ref="A2:A70"/>
    <sortCondition ref="M2:M70"/>
    <sortCondition ref="H2:H70"/>
    <sortCondition descending="1" ref="I2:I70"/>
  </sortState>
  <conditionalFormatting sqref="M33:M39">
    <cfRule type="dataBar" priority="1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{6343F5B3-EACC-4EA3-A617-72D5A3DFEC21}</x14:id>
        </ext>
      </extLst>
    </cfRule>
  </conditionalFormatting>
  <conditionalFormatting sqref="M53:M70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{4C841B98-982B-4E18-9EAF-9A13C69ECA8E}</x14:id>
        </ext>
      </extLst>
    </cfRule>
  </conditionalFormatting>
  <conditionalFormatting sqref="Q16:Q18"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{4F462950-E832-415C-BAE6-A2E02468DB17}</x14:id>
        </ext>
      </extLst>
    </cfRule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6:M52">
    <cfRule type="dataBar" priority="8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{F85D86A6-492D-49BD-BBDC-E65DA67A056A}</x14:id>
        </ext>
      </extLst>
    </cfRule>
  </conditionalFormatting>
  <conditionalFormatting sqref="M40:M45">
    <cfRule type="dataBar" priority="9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{A4C947F6-A2D0-4DF8-A438-FEE2D4D0479B}</x14:id>
        </ext>
      </extLst>
    </cfRule>
  </conditionalFormatting>
  <conditionalFormatting sqref="M23:M32 M15:M21">
    <cfRule type="dataBar" priority="10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{287ECD09-FE2F-4096-B647-BC32583679C3}</x14:id>
        </ext>
      </extLst>
    </cfRule>
  </conditionalFormatting>
  <conditionalFormatting sqref="M22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{F28DB105-1AE8-4ECC-83FA-A84B765ECC70}</x14:id>
        </ext>
      </extLst>
    </cfRule>
  </conditionalFormatting>
  <conditionalFormatting sqref="M2:M12"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{F91CA725-FF53-429F-B84A-76398898D8AE}</x14:id>
        </ext>
      </extLst>
    </cfRule>
  </conditionalFormatting>
  <conditionalFormatting sqref="M13:M14">
    <cfRule type="dataBar" priority="10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{B547BA37-7277-482B-9CA2-CB274AB39060}</x14:id>
        </ext>
      </extLst>
    </cfRule>
  </conditionalFormatting>
  <hyperlinks>
    <hyperlink ref="G30" r:id="rId1" xr:uid="{8741CD03-5C6A-49EF-A0A7-7226BDDDB70F}"/>
  </hyperlinks>
  <pageMargins left="0.70866141732283472" right="0.70866141732283472" top="0.74803149606299213" bottom="0.74803149606299213" header="0.31496062992125984" footer="0.31496062992125984"/>
  <pageSetup paperSize="8" scale="84" fitToHeight="0" orientation="landscape" horizontalDpi="1200" verticalDpi="1200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343F5B3-EACC-4EA3-A617-72D5A3DFEC2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M33:M39</xm:sqref>
        </x14:conditionalFormatting>
        <x14:conditionalFormatting xmlns:xm="http://schemas.microsoft.com/office/excel/2006/main">
          <x14:cfRule type="dataBar" id="{4C841B98-982B-4E18-9EAF-9A13C69ECA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M53:M70</xm:sqref>
        </x14:conditionalFormatting>
        <x14:conditionalFormatting xmlns:xm="http://schemas.microsoft.com/office/excel/2006/main">
          <x14:cfRule type="dataBar" id="{4F462950-E832-415C-BAE6-A2E02468DB1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Q16:Q18</xm:sqref>
        </x14:conditionalFormatting>
        <x14:conditionalFormatting xmlns:xm="http://schemas.microsoft.com/office/excel/2006/main">
          <x14:cfRule type="dataBar" id="{F85D86A6-492D-49BD-BBDC-E65DA67A056A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M46:M52</xm:sqref>
        </x14:conditionalFormatting>
        <x14:conditionalFormatting xmlns:xm="http://schemas.microsoft.com/office/excel/2006/main">
          <x14:cfRule type="dataBar" id="{A4C947F6-A2D0-4DF8-A438-FEE2D4D0479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M40:M45</xm:sqref>
        </x14:conditionalFormatting>
        <x14:conditionalFormatting xmlns:xm="http://schemas.microsoft.com/office/excel/2006/main">
          <x14:cfRule type="dataBar" id="{287ECD09-FE2F-4096-B647-BC32583679C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M23:M32 M15:M21</xm:sqref>
        </x14:conditionalFormatting>
        <x14:conditionalFormatting xmlns:xm="http://schemas.microsoft.com/office/excel/2006/main">
          <x14:cfRule type="dataBar" id="{F28DB105-1AE8-4ECC-83FA-A84B765ECC7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M22</xm:sqref>
        </x14:conditionalFormatting>
        <x14:conditionalFormatting xmlns:xm="http://schemas.microsoft.com/office/excel/2006/main">
          <x14:cfRule type="dataBar" id="{F91CA725-FF53-429F-B84A-76398898D8A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M2:M12</xm:sqref>
        </x14:conditionalFormatting>
        <x14:conditionalFormatting xmlns:xm="http://schemas.microsoft.com/office/excel/2006/main">
          <x14:cfRule type="dataBar" id="{B547BA37-7277-482B-9CA2-CB274AB3906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M13:M14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trebosc</dc:creator>
  <cp:lastModifiedBy>David TREBOSC</cp:lastModifiedBy>
  <cp:lastPrinted>2020-02-10T19:23:52Z</cp:lastPrinted>
  <dcterms:created xsi:type="dcterms:W3CDTF">2019-11-25T13:17:01Z</dcterms:created>
  <dcterms:modified xsi:type="dcterms:W3CDTF">2020-02-10T19:23:58Z</dcterms:modified>
</cp:coreProperties>
</file>