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1340" windowHeight="8835"/>
  </bookViews>
  <sheets>
    <sheet name="Fig12-4" sheetId="1" r:id="rId1"/>
  </sheets>
  <calcPr calcId="145621"/>
</workbook>
</file>

<file path=xl/calcChain.xml><?xml version="1.0" encoding="utf-8"?>
<calcChain xmlns="http://schemas.openxmlformats.org/spreadsheetml/2006/main">
  <c r="O5" i="1" l="1"/>
  <c r="O6" i="1"/>
  <c r="O8" i="1"/>
  <c r="D23" i="1" s="1"/>
  <c r="D13" i="1"/>
  <c r="E13" i="1"/>
  <c r="F13" i="1"/>
  <c r="G13" i="1"/>
  <c r="H13" i="1"/>
  <c r="I13" i="1"/>
  <c r="J13" i="1"/>
  <c r="K13" i="1"/>
  <c r="L13" i="1"/>
  <c r="M13" i="1"/>
  <c r="N13" i="1"/>
  <c r="O13" i="1"/>
  <c r="D14" i="1"/>
  <c r="E14" i="1"/>
  <c r="F14" i="1"/>
  <c r="G14" i="1"/>
  <c r="H14" i="1"/>
  <c r="I14" i="1"/>
  <c r="J14" i="1"/>
  <c r="K14" i="1"/>
  <c r="L14" i="1"/>
  <c r="M14" i="1"/>
  <c r="N14" i="1"/>
  <c r="O14" i="1"/>
  <c r="D15" i="1"/>
  <c r="E15" i="1" s="1"/>
  <c r="D16" i="1"/>
  <c r="E19" i="1" s="1"/>
  <c r="E20" i="1" s="1"/>
  <c r="E26" i="1" s="1"/>
  <c r="E16" i="1"/>
  <c r="F16" i="1"/>
  <c r="G16" i="1"/>
  <c r="H16" i="1"/>
  <c r="I16" i="1"/>
  <c r="J16" i="1"/>
  <c r="K16" i="1"/>
  <c r="L16" i="1"/>
  <c r="M16" i="1"/>
  <c r="N16" i="1"/>
  <c r="O16" i="1"/>
  <c r="D17" i="1"/>
  <c r="E18" i="1" s="1"/>
  <c r="E17" i="1"/>
  <c r="F17" i="1"/>
  <c r="G17" i="1"/>
  <c r="H17" i="1"/>
  <c r="I18" i="1" s="1"/>
  <c r="I17" i="1"/>
  <c r="J17" i="1"/>
  <c r="K17" i="1"/>
  <c r="L17" i="1"/>
  <c r="M18" i="1" s="1"/>
  <c r="M17" i="1"/>
  <c r="N17" i="1"/>
  <c r="O17" i="1"/>
  <c r="D18" i="1"/>
  <c r="G23" i="1"/>
  <c r="O23" i="1"/>
  <c r="O18" i="1" l="1"/>
  <c r="K18" i="1"/>
  <c r="G18" i="1"/>
  <c r="L18" i="1"/>
  <c r="K23" i="1"/>
  <c r="H18" i="1"/>
  <c r="M23" i="1"/>
  <c r="I23" i="1"/>
  <c r="E23" i="1"/>
  <c r="J18" i="1"/>
  <c r="F18" i="1"/>
  <c r="N23" i="1"/>
  <c r="L23" i="1"/>
  <c r="J23" i="1"/>
  <c r="H23" i="1"/>
  <c r="F23" i="1"/>
  <c r="E25" i="1"/>
  <c r="E27" i="1" s="1"/>
  <c r="D19" i="1"/>
  <c r="E21" i="1" s="1"/>
  <c r="E22" i="1" s="1"/>
  <c r="N18" i="1"/>
  <c r="C26" i="1"/>
  <c r="C27" i="1" s="1"/>
  <c r="F15" i="1"/>
  <c r="F19" i="1"/>
  <c r="D20" i="1" l="1"/>
  <c r="D26" i="1" s="1"/>
  <c r="D21" i="1"/>
  <c r="D22" i="1" s="1"/>
  <c r="D25" i="1"/>
  <c r="F20" i="1"/>
  <c r="F26" i="1" s="1"/>
  <c r="F21" i="1"/>
  <c r="F22" i="1" s="1"/>
  <c r="F25" i="1"/>
  <c r="F27" i="1" s="1"/>
  <c r="G15" i="1"/>
  <c r="G19" i="1"/>
  <c r="D27" i="1" l="1"/>
  <c r="H15" i="1"/>
  <c r="H19" i="1"/>
  <c r="G20" i="1"/>
  <c r="G26" i="1" s="1"/>
  <c r="G21" i="1"/>
  <c r="G22" i="1" s="1"/>
  <c r="G25" i="1"/>
  <c r="G27" i="1" s="1"/>
  <c r="H20" i="1" l="1"/>
  <c r="H26" i="1" s="1"/>
  <c r="H21" i="1"/>
  <c r="H22" i="1" s="1"/>
  <c r="H25" i="1"/>
  <c r="I15" i="1"/>
  <c r="I19" i="1"/>
  <c r="H27" i="1" l="1"/>
  <c r="J15" i="1"/>
  <c r="J19" i="1"/>
  <c r="I20" i="1"/>
  <c r="I26" i="1" s="1"/>
  <c r="I21" i="1"/>
  <c r="I22" i="1" s="1"/>
  <c r="I25" i="1"/>
  <c r="I27" i="1" s="1"/>
  <c r="J20" i="1" l="1"/>
  <c r="J26" i="1" s="1"/>
  <c r="J21" i="1"/>
  <c r="J22" i="1" s="1"/>
  <c r="J25" i="1"/>
  <c r="K15" i="1"/>
  <c r="K19" i="1"/>
  <c r="J27" i="1" l="1"/>
  <c r="L15" i="1"/>
  <c r="L19" i="1"/>
  <c r="K20" i="1"/>
  <c r="K26" i="1" s="1"/>
  <c r="K21" i="1"/>
  <c r="K22" i="1" s="1"/>
  <c r="K25" i="1"/>
  <c r="K27" i="1" l="1"/>
  <c r="L20" i="1"/>
  <c r="L26" i="1" s="1"/>
  <c r="L21" i="1"/>
  <c r="L22" i="1" s="1"/>
  <c r="L25" i="1"/>
  <c r="M15" i="1"/>
  <c r="M19" i="1"/>
  <c r="L27" i="1" l="1"/>
  <c r="N15" i="1"/>
  <c r="N19" i="1"/>
  <c r="M20" i="1"/>
  <c r="M26" i="1" s="1"/>
  <c r="M21" i="1"/>
  <c r="M22" i="1" s="1"/>
  <c r="M25" i="1"/>
  <c r="M27" i="1" s="1"/>
  <c r="N20" i="1" l="1"/>
  <c r="N26" i="1" s="1"/>
  <c r="N21" i="1"/>
  <c r="N22" i="1" s="1"/>
  <c r="N25" i="1"/>
  <c r="O15" i="1"/>
  <c r="O19" i="1"/>
  <c r="N27" i="1" l="1"/>
  <c r="O20" i="1"/>
  <c r="O26" i="1" s="1"/>
  <c r="O21" i="1"/>
  <c r="O22" i="1" s="1"/>
  <c r="O25" i="1"/>
  <c r="O27" i="1" l="1"/>
</calcChain>
</file>

<file path=xl/sharedStrings.xml><?xml version="1.0" encoding="utf-8"?>
<sst xmlns="http://schemas.openxmlformats.org/spreadsheetml/2006/main" count="68" uniqueCount="63">
  <si>
    <t>DATA:</t>
  </si>
  <si>
    <t>Rail:</t>
  </si>
  <si>
    <t>Capacity of bag</t>
  </si>
  <si>
    <t>tonnes</t>
  </si>
  <si>
    <t>COST EVALUATIONS:</t>
  </si>
  <si>
    <t xml:space="preserve"> </t>
  </si>
  <si>
    <t>years</t>
  </si>
  <si>
    <t>Cost of bag</t>
  </si>
  <si>
    <t>Discount rate</t>
  </si>
  <si>
    <t>Useful life of case</t>
  </si>
  <si>
    <t>Bag cost/tonne</t>
  </si>
  <si>
    <t>March</t>
  </si>
  <si>
    <t>May</t>
  </si>
  <si>
    <t>June</t>
  </si>
  <si>
    <t>July</t>
  </si>
  <si>
    <t>Demand level</t>
  </si>
  <si>
    <t>Jan</t>
  </si>
  <si>
    <t>Feb</t>
  </si>
  <si>
    <t>Dec</t>
  </si>
  <si>
    <t>Nov</t>
  </si>
  <si>
    <t>Aug</t>
  </si>
  <si>
    <t>Apr</t>
  </si>
  <si>
    <t>Oct</t>
  </si>
  <si>
    <t>Sep</t>
  </si>
  <si>
    <t>Additional volume</t>
  </si>
  <si>
    <t>Total volume</t>
  </si>
  <si>
    <t>Total cost</t>
  </si>
  <si>
    <t>TOTAL COST ANALYSIS (dollars)</t>
  </si>
  <si>
    <t>Investment</t>
  </si>
  <si>
    <t>/tanker</t>
  </si>
  <si>
    <t>Tanker capacity</t>
  </si>
  <si>
    <t>Hauling cost</t>
  </si>
  <si>
    <t>/car</t>
  </si>
  <si>
    <t>No. of tankers needed</t>
  </si>
  <si>
    <t>No. of tankers used</t>
  </si>
  <si>
    <t>Volume by tankers</t>
  </si>
  <si>
    <t>Volume by Scholle</t>
  </si>
  <si>
    <t>Add. volume by tanker</t>
  </si>
  <si>
    <t>Useful tanker life</t>
  </si>
  <si>
    <t>Tanker round trip</t>
  </si>
  <si>
    <t>Total annual volume</t>
  </si>
  <si>
    <t>/year</t>
  </si>
  <si>
    <t>INCREMENTAL ANALYSIS BY DEMAND LEVELS (months ranked by increasing volume)</t>
  </si>
  <si>
    <t>Scholle</t>
  </si>
  <si>
    <t>bags:</t>
  </si>
  <si>
    <t>Plywood case cost</t>
  </si>
  <si>
    <t>Rail hauling cost</t>
  </si>
  <si>
    <t>Return cost</t>
  </si>
  <si>
    <t>/bag</t>
  </si>
  <si>
    <t>/case</t>
  </si>
  <si>
    <t>r'trips</t>
  </si>
  <si>
    <t>Equivalent annuity/tanker</t>
  </si>
  <si>
    <t>Tanker hauling cost/tonne</t>
  </si>
  <si>
    <t>Months</t>
  </si>
  <si>
    <t>Months at that level</t>
  </si>
  <si>
    <t>Level increase</t>
  </si>
  <si>
    <t>Additional tankers</t>
  </si>
  <si>
    <t>Marginal tanker cost/t</t>
  </si>
  <si>
    <t>Marginal bag cost/t</t>
  </si>
  <si>
    <t>by tankers</t>
  </si>
  <si>
    <t>by bags</t>
  </si>
  <si>
    <r>
      <t>Management Science</t>
    </r>
    <r>
      <rPr>
        <b/>
        <sz val="10"/>
        <rFont val="Arial"/>
        <family val="2"/>
      </rPr>
      <t>, © H.G. Daellenbach, D.C. McNickle and S. Dye, 2012, Palgrave Publishers Ltd</t>
    </r>
    <r>
      <rPr>
        <i/>
        <sz val="10"/>
        <rFont val="Arial"/>
        <family val="2"/>
      </rPr>
      <t>.</t>
    </r>
  </si>
  <si>
    <r>
      <t>Figure 12-4:</t>
    </r>
    <r>
      <rPr>
        <sz val="10"/>
        <rFont val="Arial"/>
        <family val="2"/>
      </rPr>
      <t xml:space="preserve"> TOMATO PASTE TRANSPORTATION PROBLEM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</si>
</sst>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6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4" fillId="0" borderId="1" xfId="0" applyFont="1" applyBorder="1"/>
    <xf numFmtId="0" fontId="0" fillId="0" borderId="2" xfId="0" applyBorder="1"/>
    <xf numFmtId="6" fontId="0" fillId="0" borderId="2" xfId="0" applyNumberFormat="1" applyBorder="1"/>
    <xf numFmtId="0" fontId="0" fillId="0" borderId="2" xfId="0" quotePrefix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6" fontId="0" fillId="0" borderId="0" xfId="0" applyNumberFormat="1" applyBorder="1"/>
    <xf numFmtId="0" fontId="0" fillId="0" borderId="5" xfId="0" applyBorder="1"/>
    <xf numFmtId="6" fontId="0" fillId="0" borderId="5" xfId="0" applyNumberFormat="1" applyBorder="1"/>
    <xf numFmtId="8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6" fontId="0" fillId="0" borderId="7" xfId="0" applyNumberFormat="1" applyBorder="1"/>
    <xf numFmtId="8" fontId="0" fillId="0" borderId="8" xfId="0" applyNumberFormat="1" applyBorder="1"/>
    <xf numFmtId="0" fontId="0" fillId="0" borderId="1" xfId="0" applyBorder="1"/>
    <xf numFmtId="0" fontId="1" fillId="0" borderId="5" xfId="0" applyFont="1" applyBorder="1"/>
    <xf numFmtId="0" fontId="0" fillId="0" borderId="7" xfId="0" quotePrefix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0" borderId="10" xfId="0" applyBorder="1"/>
    <xf numFmtId="0" fontId="1" fillId="0" borderId="11" xfId="0" applyFont="1" applyBorder="1"/>
    <xf numFmtId="0" fontId="4" fillId="0" borderId="4" xfId="0" applyFont="1" applyBorder="1"/>
    <xf numFmtId="0" fontId="1" fillId="0" borderId="4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Border="1"/>
    <xf numFmtId="2" fontId="0" fillId="0" borderId="5" xfId="0" applyNumberFormat="1" applyBorder="1"/>
    <xf numFmtId="1" fontId="0" fillId="0" borderId="0" xfId="0" applyNumberFormat="1" applyBorder="1"/>
    <xf numFmtId="1" fontId="0" fillId="0" borderId="5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6" fontId="5" fillId="0" borderId="0" xfId="0" applyNumberFormat="1" applyFont="1" applyBorder="1"/>
    <xf numFmtId="6" fontId="5" fillId="0" borderId="5" xfId="0" applyNumberFormat="1" applyFont="1" applyBorder="1"/>
    <xf numFmtId="6" fontId="5" fillId="0" borderId="7" xfId="0" applyNumberFormat="1" applyFont="1" applyBorder="1"/>
    <xf numFmtId="6" fontId="5" fillId="0" borderId="8" xfId="0" applyNumberFormat="1" applyFont="1" applyBorder="1"/>
    <xf numFmtId="0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="95" workbookViewId="0">
      <selection activeCell="A2" sqref="A2"/>
    </sheetView>
  </sheetViews>
  <sheetFormatPr defaultRowHeight="12.75" x14ac:dyDescent="0.2"/>
  <cols>
    <col min="1" max="1" width="6.85546875" customWidth="1"/>
    <col min="2" max="2" width="4.5703125" customWidth="1"/>
    <col min="3" max="15" width="9.5703125" customWidth="1"/>
  </cols>
  <sheetData>
    <row r="1" spans="1:15" x14ac:dyDescent="0.2">
      <c r="A1" s="1" t="s">
        <v>62</v>
      </c>
    </row>
    <row r="2" spans="1:15" x14ac:dyDescent="0.2">
      <c r="A2" s="1"/>
    </row>
    <row r="3" spans="1:15" x14ac:dyDescent="0.2">
      <c r="A3" s="2" t="s">
        <v>0</v>
      </c>
      <c r="B3" s="19" t="s">
        <v>1</v>
      </c>
      <c r="C3" s="3" t="s">
        <v>28</v>
      </c>
      <c r="D3" s="3"/>
      <c r="E3" s="4">
        <v>80000</v>
      </c>
      <c r="F3" s="5" t="s">
        <v>29</v>
      </c>
      <c r="G3" s="22" t="s">
        <v>43</v>
      </c>
      <c r="H3" s="3" t="s">
        <v>2</v>
      </c>
      <c r="I3" s="3"/>
      <c r="J3" s="3">
        <v>1.1355</v>
      </c>
      <c r="K3" s="6" t="s">
        <v>3</v>
      </c>
      <c r="L3" s="3" t="s">
        <v>4</v>
      </c>
      <c r="M3" s="3"/>
      <c r="N3" s="3"/>
      <c r="O3" s="6"/>
    </row>
    <row r="4" spans="1:15" x14ac:dyDescent="0.2">
      <c r="A4" s="7"/>
      <c r="B4" s="7" t="s">
        <v>5</v>
      </c>
      <c r="C4" s="9" t="s">
        <v>38</v>
      </c>
      <c r="D4" s="8"/>
      <c r="E4" s="8">
        <v>12</v>
      </c>
      <c r="F4" s="8" t="s">
        <v>6</v>
      </c>
      <c r="G4" s="23" t="s">
        <v>44</v>
      </c>
      <c r="H4" s="8" t="s">
        <v>7</v>
      </c>
      <c r="I4" s="8"/>
      <c r="J4" s="10">
        <v>59</v>
      </c>
      <c r="K4" s="20" t="s">
        <v>48</v>
      </c>
      <c r="L4" s="8" t="s">
        <v>8</v>
      </c>
      <c r="M4" s="8"/>
      <c r="N4" s="8"/>
      <c r="O4" s="11">
        <v>0.15</v>
      </c>
    </row>
    <row r="5" spans="1:15" x14ac:dyDescent="0.2">
      <c r="A5" s="7"/>
      <c r="B5" s="7"/>
      <c r="C5" s="8" t="s">
        <v>30</v>
      </c>
      <c r="D5" s="8"/>
      <c r="E5" s="8">
        <v>18</v>
      </c>
      <c r="F5" s="8" t="s">
        <v>3</v>
      </c>
      <c r="G5" s="7"/>
      <c r="H5" s="9" t="s">
        <v>45</v>
      </c>
      <c r="I5" s="8"/>
      <c r="J5" s="10">
        <v>73</v>
      </c>
      <c r="K5" s="20" t="s">
        <v>49</v>
      </c>
      <c r="L5" s="9" t="s">
        <v>51</v>
      </c>
      <c r="M5" s="8"/>
      <c r="N5" s="8"/>
      <c r="O5" s="12">
        <f>ROUND(-PMT(O4,E4,E3),0)</f>
        <v>14758</v>
      </c>
    </row>
    <row r="6" spans="1:15" x14ac:dyDescent="0.2">
      <c r="A6" s="7"/>
      <c r="B6" s="7"/>
      <c r="C6" s="9" t="s">
        <v>39</v>
      </c>
      <c r="D6" s="8"/>
      <c r="E6" s="8">
        <v>30</v>
      </c>
      <c r="F6" s="9" t="s">
        <v>41</v>
      </c>
      <c r="G6" s="7"/>
      <c r="H6" s="8" t="s">
        <v>9</v>
      </c>
      <c r="I6" s="8"/>
      <c r="J6" s="8">
        <v>40</v>
      </c>
      <c r="K6" s="20" t="s">
        <v>50</v>
      </c>
      <c r="L6" s="9" t="s">
        <v>52</v>
      </c>
      <c r="M6" s="8"/>
      <c r="N6" s="8"/>
      <c r="O6" s="13">
        <f>E7/E5</f>
        <v>54</v>
      </c>
    </row>
    <row r="7" spans="1:15" x14ac:dyDescent="0.2">
      <c r="A7" s="7"/>
      <c r="B7" s="14"/>
      <c r="C7" s="15" t="s">
        <v>31</v>
      </c>
      <c r="D7" s="15"/>
      <c r="E7" s="17">
        <v>972</v>
      </c>
      <c r="F7" s="21" t="s">
        <v>32</v>
      </c>
      <c r="G7" s="7"/>
      <c r="H7" s="9" t="s">
        <v>46</v>
      </c>
      <c r="I7" s="8"/>
      <c r="J7" s="10">
        <v>43</v>
      </c>
      <c r="K7" s="20" t="s">
        <v>49</v>
      </c>
      <c r="L7" s="8"/>
      <c r="M7" s="8"/>
      <c r="N7" s="8"/>
      <c r="O7" s="11"/>
    </row>
    <row r="8" spans="1:15" x14ac:dyDescent="0.2">
      <c r="A8" s="14"/>
      <c r="B8" s="15"/>
      <c r="C8" s="25" t="s">
        <v>40</v>
      </c>
      <c r="D8" s="26"/>
      <c r="E8" s="26">
        <v>24000</v>
      </c>
      <c r="F8" s="27" t="s">
        <v>3</v>
      </c>
      <c r="G8" s="14"/>
      <c r="H8" s="16" t="s">
        <v>47</v>
      </c>
      <c r="I8" s="15"/>
      <c r="J8" s="17">
        <v>2</v>
      </c>
      <c r="K8" s="24" t="s">
        <v>49</v>
      </c>
      <c r="L8" s="15" t="s">
        <v>10</v>
      </c>
      <c r="M8" s="15"/>
      <c r="N8" s="15"/>
      <c r="O8" s="18">
        <f>ROUND(((J4+J7+J8+J5/J6)/J3)+0.005,2)</f>
        <v>93.2</v>
      </c>
    </row>
    <row r="9" spans="1:15" x14ac:dyDescent="0.2">
      <c r="A9" s="28" t="s">
        <v>42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1"/>
    </row>
    <row r="10" spans="1:15" x14ac:dyDescent="0.2">
      <c r="A10" s="29" t="s">
        <v>53</v>
      </c>
      <c r="B10" s="8"/>
      <c r="C10" s="30"/>
      <c r="D10" s="30" t="s">
        <v>16</v>
      </c>
      <c r="E10" s="30" t="s">
        <v>17</v>
      </c>
      <c r="F10" s="30" t="s">
        <v>13</v>
      </c>
      <c r="G10" s="30" t="s">
        <v>14</v>
      </c>
      <c r="H10" s="30" t="s">
        <v>18</v>
      </c>
      <c r="I10" s="30" t="s">
        <v>12</v>
      </c>
      <c r="J10" s="30" t="s">
        <v>19</v>
      </c>
      <c r="K10" s="30" t="s">
        <v>11</v>
      </c>
      <c r="L10" s="30" t="s">
        <v>20</v>
      </c>
      <c r="M10" s="30" t="s">
        <v>21</v>
      </c>
      <c r="N10" s="30" t="s">
        <v>22</v>
      </c>
      <c r="O10" s="31" t="s">
        <v>23</v>
      </c>
    </row>
    <row r="11" spans="1:15" x14ac:dyDescent="0.2">
      <c r="A11" s="7" t="s">
        <v>15</v>
      </c>
      <c r="B11" s="8"/>
      <c r="C11" s="8"/>
      <c r="D11" s="8">
        <v>600</v>
      </c>
      <c r="E11" s="8">
        <v>1100</v>
      </c>
      <c r="F11" s="8">
        <v>1200</v>
      </c>
      <c r="G11" s="8">
        <v>1300</v>
      </c>
      <c r="H11" s="8">
        <v>1400</v>
      </c>
      <c r="I11" s="8">
        <v>1800</v>
      </c>
      <c r="J11" s="8">
        <v>2100</v>
      </c>
      <c r="K11" s="8">
        <v>2300</v>
      </c>
      <c r="L11" s="8">
        <v>2400</v>
      </c>
      <c r="M11" s="8">
        <v>2900</v>
      </c>
      <c r="N11" s="8">
        <v>3200</v>
      </c>
      <c r="O11" s="11">
        <v>3700</v>
      </c>
    </row>
    <row r="12" spans="1:15" x14ac:dyDescent="0.2">
      <c r="A12" s="29" t="s">
        <v>54</v>
      </c>
      <c r="B12" s="8"/>
      <c r="C12" s="8"/>
      <c r="D12" s="8">
        <v>12</v>
      </c>
      <c r="E12" s="8">
        <v>11</v>
      </c>
      <c r="F12" s="8">
        <v>10</v>
      </c>
      <c r="G12" s="8">
        <v>9</v>
      </c>
      <c r="H12" s="8">
        <v>8</v>
      </c>
      <c r="I12" s="8">
        <v>7</v>
      </c>
      <c r="J12" s="8">
        <v>6</v>
      </c>
      <c r="K12" s="8">
        <v>5</v>
      </c>
      <c r="L12" s="8">
        <v>4</v>
      </c>
      <c r="M12" s="8">
        <v>3</v>
      </c>
      <c r="N12" s="8">
        <v>2</v>
      </c>
      <c r="O12" s="11">
        <v>1</v>
      </c>
    </row>
    <row r="13" spans="1:15" x14ac:dyDescent="0.2">
      <c r="A13" s="29" t="s">
        <v>55</v>
      </c>
      <c r="B13" s="8"/>
      <c r="C13" s="8"/>
      <c r="D13" s="8">
        <f>D11</f>
        <v>600</v>
      </c>
      <c r="E13" s="8">
        <f t="shared" ref="E13:O13" si="0">E11-D11</f>
        <v>500</v>
      </c>
      <c r="F13" s="8">
        <f t="shared" si="0"/>
        <v>100</v>
      </c>
      <c r="G13" s="8">
        <f t="shared" si="0"/>
        <v>100</v>
      </c>
      <c r="H13" s="8">
        <f t="shared" si="0"/>
        <v>100</v>
      </c>
      <c r="I13" s="8">
        <f t="shared" si="0"/>
        <v>400</v>
      </c>
      <c r="J13" s="8">
        <f t="shared" si="0"/>
        <v>300</v>
      </c>
      <c r="K13" s="8">
        <f t="shared" si="0"/>
        <v>200</v>
      </c>
      <c r="L13" s="8">
        <f t="shared" si="0"/>
        <v>100</v>
      </c>
      <c r="M13" s="8">
        <f t="shared" si="0"/>
        <v>500</v>
      </c>
      <c r="N13" s="8">
        <f t="shared" si="0"/>
        <v>300</v>
      </c>
      <c r="O13" s="11">
        <f t="shared" si="0"/>
        <v>500</v>
      </c>
    </row>
    <row r="14" spans="1:15" x14ac:dyDescent="0.2">
      <c r="A14" s="7" t="s">
        <v>24</v>
      </c>
      <c r="B14" s="8"/>
      <c r="C14" s="8"/>
      <c r="D14" s="8">
        <f t="shared" ref="D14:O14" si="1">D13*D12</f>
        <v>7200</v>
      </c>
      <c r="E14" s="8">
        <f t="shared" si="1"/>
        <v>5500</v>
      </c>
      <c r="F14" s="8">
        <f t="shared" si="1"/>
        <v>1000</v>
      </c>
      <c r="G14" s="8">
        <f t="shared" si="1"/>
        <v>900</v>
      </c>
      <c r="H14" s="8">
        <f t="shared" si="1"/>
        <v>800</v>
      </c>
      <c r="I14" s="8">
        <f t="shared" si="1"/>
        <v>2800</v>
      </c>
      <c r="J14" s="8">
        <f t="shared" si="1"/>
        <v>1800</v>
      </c>
      <c r="K14" s="8">
        <f t="shared" si="1"/>
        <v>1000</v>
      </c>
      <c r="L14" s="8">
        <f t="shared" si="1"/>
        <v>400</v>
      </c>
      <c r="M14" s="8">
        <f t="shared" si="1"/>
        <v>1500</v>
      </c>
      <c r="N14" s="8">
        <f t="shared" si="1"/>
        <v>600</v>
      </c>
      <c r="O14" s="11">
        <f t="shared" si="1"/>
        <v>500</v>
      </c>
    </row>
    <row r="15" spans="1:15" x14ac:dyDescent="0.2">
      <c r="A15" s="7" t="s">
        <v>25</v>
      </c>
      <c r="B15" s="8"/>
      <c r="C15" s="8"/>
      <c r="D15" s="8">
        <f>(D11)*D12</f>
        <v>7200</v>
      </c>
      <c r="E15" s="8">
        <f t="shared" ref="E15:O15" si="2">(E11-D11)*E12+D15</f>
        <v>12700</v>
      </c>
      <c r="F15" s="8">
        <f t="shared" si="2"/>
        <v>13700</v>
      </c>
      <c r="G15" s="8">
        <f t="shared" si="2"/>
        <v>14600</v>
      </c>
      <c r="H15" s="8">
        <f t="shared" si="2"/>
        <v>15400</v>
      </c>
      <c r="I15" s="8">
        <f t="shared" si="2"/>
        <v>18200</v>
      </c>
      <c r="J15" s="8">
        <f t="shared" si="2"/>
        <v>20000</v>
      </c>
      <c r="K15" s="8">
        <f t="shared" si="2"/>
        <v>21000</v>
      </c>
      <c r="L15" s="8">
        <f t="shared" si="2"/>
        <v>21400</v>
      </c>
      <c r="M15" s="8">
        <f t="shared" si="2"/>
        <v>22900</v>
      </c>
      <c r="N15" s="8">
        <f t="shared" si="2"/>
        <v>23500</v>
      </c>
      <c r="O15" s="11">
        <f t="shared" si="2"/>
        <v>24000</v>
      </c>
    </row>
    <row r="16" spans="1:15" x14ac:dyDescent="0.2">
      <c r="A16" s="7" t="s">
        <v>33</v>
      </c>
      <c r="B16" s="8"/>
      <c r="C16" s="8"/>
      <c r="D16" s="32">
        <f>D12*D11/($E$6*$E$5)</f>
        <v>13.333333333333334</v>
      </c>
      <c r="E16" s="32">
        <f>E11/($E$6*$E$5/12)</f>
        <v>24.444444444444443</v>
      </c>
      <c r="F16" s="32">
        <f t="shared" ref="F16:O16" si="3">F11/($E$6*$E$5/12)</f>
        <v>26.666666666666668</v>
      </c>
      <c r="G16" s="32">
        <f t="shared" si="3"/>
        <v>28.888888888888889</v>
      </c>
      <c r="H16" s="32">
        <f t="shared" si="3"/>
        <v>31.111111111111111</v>
      </c>
      <c r="I16" s="32">
        <f t="shared" si="3"/>
        <v>40</v>
      </c>
      <c r="J16" s="32">
        <f t="shared" si="3"/>
        <v>46.666666666666664</v>
      </c>
      <c r="K16" s="32">
        <f t="shared" si="3"/>
        <v>51.111111111111114</v>
      </c>
      <c r="L16" s="32">
        <f t="shared" si="3"/>
        <v>53.333333333333336</v>
      </c>
      <c r="M16" s="32">
        <f t="shared" si="3"/>
        <v>64.444444444444443</v>
      </c>
      <c r="N16" s="32">
        <f t="shared" si="3"/>
        <v>71.111111111111114</v>
      </c>
      <c r="O16" s="33">
        <f t="shared" si="3"/>
        <v>82.222222222222229</v>
      </c>
    </row>
    <row r="17" spans="1:15" x14ac:dyDescent="0.2">
      <c r="A17" s="7" t="s">
        <v>34</v>
      </c>
      <c r="B17" s="8"/>
      <c r="C17" s="8"/>
      <c r="D17" s="34">
        <f>ROUND(D16-0.5,0)</f>
        <v>13</v>
      </c>
      <c r="E17" s="34">
        <f t="shared" ref="E17:O17" si="4">ROUND(E16-0.5,0)</f>
        <v>24</v>
      </c>
      <c r="F17" s="34">
        <f t="shared" si="4"/>
        <v>26</v>
      </c>
      <c r="G17" s="34">
        <f t="shared" si="4"/>
        <v>28</v>
      </c>
      <c r="H17" s="34">
        <f t="shared" si="4"/>
        <v>31</v>
      </c>
      <c r="I17" s="34">
        <f t="shared" si="4"/>
        <v>40</v>
      </c>
      <c r="J17" s="34">
        <f t="shared" si="4"/>
        <v>46</v>
      </c>
      <c r="K17" s="34">
        <f t="shared" si="4"/>
        <v>51</v>
      </c>
      <c r="L17" s="34">
        <f t="shared" si="4"/>
        <v>53</v>
      </c>
      <c r="M17" s="34">
        <f t="shared" si="4"/>
        <v>64</v>
      </c>
      <c r="N17" s="34">
        <f t="shared" si="4"/>
        <v>71</v>
      </c>
      <c r="O17" s="35">
        <f t="shared" si="4"/>
        <v>82</v>
      </c>
    </row>
    <row r="18" spans="1:15" x14ac:dyDescent="0.2">
      <c r="A18" s="29" t="s">
        <v>56</v>
      </c>
      <c r="B18" s="8"/>
      <c r="C18" s="8"/>
      <c r="D18" s="34">
        <f>D17</f>
        <v>13</v>
      </c>
      <c r="E18" s="34">
        <f>E17-D17</f>
        <v>11</v>
      </c>
      <c r="F18" s="34">
        <f t="shared" ref="F18:O18" si="5">F17-E17</f>
        <v>2</v>
      </c>
      <c r="G18" s="34">
        <f t="shared" si="5"/>
        <v>2</v>
      </c>
      <c r="H18" s="34">
        <f t="shared" si="5"/>
        <v>3</v>
      </c>
      <c r="I18" s="34">
        <f t="shared" si="5"/>
        <v>9</v>
      </c>
      <c r="J18" s="34">
        <f t="shared" si="5"/>
        <v>6</v>
      </c>
      <c r="K18" s="34">
        <f t="shared" si="5"/>
        <v>5</v>
      </c>
      <c r="L18" s="34">
        <f t="shared" si="5"/>
        <v>2</v>
      </c>
      <c r="M18" s="34">
        <f t="shared" si="5"/>
        <v>11</v>
      </c>
      <c r="N18" s="34">
        <f t="shared" si="5"/>
        <v>7</v>
      </c>
      <c r="O18" s="35">
        <f t="shared" si="5"/>
        <v>11</v>
      </c>
    </row>
    <row r="19" spans="1:15" x14ac:dyDescent="0.2">
      <c r="A19" s="7" t="s">
        <v>35</v>
      </c>
      <c r="B19" s="8"/>
      <c r="C19" s="8"/>
      <c r="D19" s="34">
        <f>D17*$E$5*$E$6</f>
        <v>7020</v>
      </c>
      <c r="E19" s="34">
        <f t="shared" ref="E19:O19" si="6">D15+(E17-D16)*$E$5*$E$6*(E12/12)</f>
        <v>12480</v>
      </c>
      <c r="F19" s="34">
        <f t="shared" si="6"/>
        <v>13400</v>
      </c>
      <c r="G19" s="34">
        <f t="shared" si="6"/>
        <v>14240</v>
      </c>
      <c r="H19" s="34">
        <f t="shared" si="6"/>
        <v>15360</v>
      </c>
      <c r="I19" s="34">
        <f t="shared" si="6"/>
        <v>18200</v>
      </c>
      <c r="J19" s="34">
        <f t="shared" si="6"/>
        <v>19820</v>
      </c>
      <c r="K19" s="34">
        <f t="shared" si="6"/>
        <v>20975</v>
      </c>
      <c r="L19" s="34">
        <f t="shared" si="6"/>
        <v>21340</v>
      </c>
      <c r="M19" s="34">
        <f t="shared" si="6"/>
        <v>22840</v>
      </c>
      <c r="N19" s="34">
        <f t="shared" si="6"/>
        <v>23490</v>
      </c>
      <c r="O19" s="35">
        <f t="shared" si="6"/>
        <v>23990</v>
      </c>
    </row>
    <row r="20" spans="1:15" x14ac:dyDescent="0.2">
      <c r="A20" s="7" t="s">
        <v>36</v>
      </c>
      <c r="B20" s="8"/>
      <c r="C20" s="8"/>
      <c r="D20" s="34">
        <f t="shared" ref="D20:O20" si="7">$E$8-D19</f>
        <v>16980</v>
      </c>
      <c r="E20" s="34">
        <f t="shared" si="7"/>
        <v>11520</v>
      </c>
      <c r="F20" s="34">
        <f t="shared" si="7"/>
        <v>10600</v>
      </c>
      <c r="G20" s="34">
        <f t="shared" si="7"/>
        <v>9760</v>
      </c>
      <c r="H20" s="34">
        <f t="shared" si="7"/>
        <v>8640</v>
      </c>
      <c r="I20" s="34">
        <f t="shared" si="7"/>
        <v>5800</v>
      </c>
      <c r="J20" s="34">
        <f t="shared" si="7"/>
        <v>4180</v>
      </c>
      <c r="K20" s="34">
        <f t="shared" si="7"/>
        <v>3025</v>
      </c>
      <c r="L20" s="34">
        <f t="shared" si="7"/>
        <v>2660</v>
      </c>
      <c r="M20" s="34">
        <f t="shared" si="7"/>
        <v>1160</v>
      </c>
      <c r="N20" s="34">
        <f t="shared" si="7"/>
        <v>510</v>
      </c>
      <c r="O20" s="35">
        <f t="shared" si="7"/>
        <v>10</v>
      </c>
    </row>
    <row r="21" spans="1:15" x14ac:dyDescent="0.2">
      <c r="A21" s="7" t="s">
        <v>37</v>
      </c>
      <c r="B21" s="8"/>
      <c r="C21" s="8"/>
      <c r="D21" s="34">
        <f>D19</f>
        <v>7020</v>
      </c>
      <c r="E21" s="34">
        <f>E19-D19</f>
        <v>5460</v>
      </c>
      <c r="F21" s="34">
        <f t="shared" ref="F21:O21" si="8">F19-E19</f>
        <v>920</v>
      </c>
      <c r="G21" s="34">
        <f t="shared" si="8"/>
        <v>840</v>
      </c>
      <c r="H21" s="34">
        <f t="shared" si="8"/>
        <v>1120</v>
      </c>
      <c r="I21" s="34">
        <f t="shared" si="8"/>
        <v>2840</v>
      </c>
      <c r="J21" s="34">
        <f t="shared" si="8"/>
        <v>1620</v>
      </c>
      <c r="K21" s="34">
        <f t="shared" si="8"/>
        <v>1155</v>
      </c>
      <c r="L21" s="34">
        <f t="shared" si="8"/>
        <v>365</v>
      </c>
      <c r="M21" s="34">
        <f t="shared" si="8"/>
        <v>1500</v>
      </c>
      <c r="N21" s="34">
        <f t="shared" si="8"/>
        <v>650</v>
      </c>
      <c r="O21" s="35">
        <f t="shared" si="8"/>
        <v>500</v>
      </c>
    </row>
    <row r="22" spans="1:15" x14ac:dyDescent="0.2">
      <c r="A22" s="29" t="s">
        <v>57</v>
      </c>
      <c r="B22" s="8"/>
      <c r="C22" s="36"/>
      <c r="D22" s="36">
        <f>($O$5*D18/D21)+$O$6</f>
        <v>81.329629629629636</v>
      </c>
      <c r="E22" s="36">
        <f>($O$5*E18/E21)+$O$6</f>
        <v>83.732234432234435</v>
      </c>
      <c r="F22" s="36">
        <f t="shared" ref="F22:O22" si="9">($O$5*F18/F21)+$O$6</f>
        <v>86.082608695652169</v>
      </c>
      <c r="G22" s="36">
        <f t="shared" si="9"/>
        <v>89.138095238095246</v>
      </c>
      <c r="H22" s="36">
        <f t="shared" si="9"/>
        <v>93.530357142857142</v>
      </c>
      <c r="I22" s="36">
        <f t="shared" si="9"/>
        <v>100.76830985915493</v>
      </c>
      <c r="J22" s="36">
        <f t="shared" si="9"/>
        <v>108.65925925925926</v>
      </c>
      <c r="K22" s="36">
        <f t="shared" si="9"/>
        <v>117.88744588744589</v>
      </c>
      <c r="L22" s="36">
        <f t="shared" si="9"/>
        <v>134.86575342465756</v>
      </c>
      <c r="M22" s="36">
        <f t="shared" si="9"/>
        <v>162.22533333333334</v>
      </c>
      <c r="N22" s="36">
        <f t="shared" si="9"/>
        <v>212.93230769230769</v>
      </c>
      <c r="O22" s="37">
        <f t="shared" si="9"/>
        <v>378.67599999999999</v>
      </c>
    </row>
    <row r="23" spans="1:15" x14ac:dyDescent="0.2">
      <c r="A23" s="29" t="s">
        <v>58</v>
      </c>
      <c r="B23" s="8"/>
      <c r="C23" s="36"/>
      <c r="D23" s="36">
        <f t="shared" ref="D23:O23" si="10">$O$8</f>
        <v>93.2</v>
      </c>
      <c r="E23" s="36">
        <f t="shared" si="10"/>
        <v>93.2</v>
      </c>
      <c r="F23" s="36">
        <f t="shared" si="10"/>
        <v>93.2</v>
      </c>
      <c r="G23" s="36">
        <f t="shared" si="10"/>
        <v>93.2</v>
      </c>
      <c r="H23" s="36">
        <f t="shared" si="10"/>
        <v>93.2</v>
      </c>
      <c r="I23" s="36">
        <f t="shared" si="10"/>
        <v>93.2</v>
      </c>
      <c r="J23" s="36">
        <f t="shared" si="10"/>
        <v>93.2</v>
      </c>
      <c r="K23" s="36">
        <f t="shared" si="10"/>
        <v>93.2</v>
      </c>
      <c r="L23" s="36">
        <f t="shared" si="10"/>
        <v>93.2</v>
      </c>
      <c r="M23" s="36">
        <f t="shared" si="10"/>
        <v>93.2</v>
      </c>
      <c r="N23" s="36">
        <f t="shared" si="10"/>
        <v>93.2</v>
      </c>
      <c r="O23" s="37">
        <f t="shared" si="10"/>
        <v>93.2</v>
      </c>
    </row>
    <row r="24" spans="1:15" x14ac:dyDescent="0.2">
      <c r="A24" s="2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/>
    </row>
    <row r="25" spans="1:15" x14ac:dyDescent="0.2">
      <c r="A25" s="29" t="s">
        <v>59</v>
      </c>
      <c r="B25" s="8"/>
      <c r="C25" s="38">
        <v>0</v>
      </c>
      <c r="D25" s="38">
        <f>(D17*$O$5)+D19*$O$6</f>
        <v>570934</v>
      </c>
      <c r="E25" s="38">
        <f t="shared" ref="E25:O25" si="11">(E17*$O$5)+E19*$O$6</f>
        <v>1028112</v>
      </c>
      <c r="F25" s="38">
        <f t="shared" si="11"/>
        <v>1107308</v>
      </c>
      <c r="G25" s="38">
        <f t="shared" si="11"/>
        <v>1182184</v>
      </c>
      <c r="H25" s="38">
        <f t="shared" si="11"/>
        <v>1286938</v>
      </c>
      <c r="I25" s="38">
        <f t="shared" si="11"/>
        <v>1573120</v>
      </c>
      <c r="J25" s="38">
        <f t="shared" si="11"/>
        <v>1749148</v>
      </c>
      <c r="K25" s="38">
        <f t="shared" si="11"/>
        <v>1885308</v>
      </c>
      <c r="L25" s="38">
        <f t="shared" si="11"/>
        <v>1934534</v>
      </c>
      <c r="M25" s="38">
        <f t="shared" si="11"/>
        <v>2177872</v>
      </c>
      <c r="N25" s="38">
        <f t="shared" si="11"/>
        <v>2316278</v>
      </c>
      <c r="O25" s="39">
        <f t="shared" si="11"/>
        <v>2505616</v>
      </c>
    </row>
    <row r="26" spans="1:15" x14ac:dyDescent="0.2">
      <c r="A26" s="29" t="s">
        <v>60</v>
      </c>
      <c r="B26" s="8"/>
      <c r="C26" s="38">
        <f>E8*$O$8</f>
        <v>2236800</v>
      </c>
      <c r="D26" s="38">
        <f>D20*$O$8</f>
        <v>1582536</v>
      </c>
      <c r="E26" s="38">
        <f t="shared" ref="E26:O26" si="12">E20*$O$8</f>
        <v>1073664</v>
      </c>
      <c r="F26" s="38">
        <f t="shared" si="12"/>
        <v>987920</v>
      </c>
      <c r="G26" s="38">
        <f t="shared" si="12"/>
        <v>909632</v>
      </c>
      <c r="H26" s="38">
        <f t="shared" si="12"/>
        <v>805248</v>
      </c>
      <c r="I26" s="38">
        <f t="shared" si="12"/>
        <v>540560</v>
      </c>
      <c r="J26" s="38">
        <f t="shared" si="12"/>
        <v>389576</v>
      </c>
      <c r="K26" s="38">
        <f t="shared" si="12"/>
        <v>281930</v>
      </c>
      <c r="L26" s="38">
        <f t="shared" si="12"/>
        <v>247912</v>
      </c>
      <c r="M26" s="38">
        <f t="shared" si="12"/>
        <v>108112</v>
      </c>
      <c r="N26" s="38">
        <f t="shared" si="12"/>
        <v>47532</v>
      </c>
      <c r="O26" s="39">
        <f t="shared" si="12"/>
        <v>932</v>
      </c>
    </row>
    <row r="27" spans="1:15" x14ac:dyDescent="0.2">
      <c r="A27" s="14" t="s">
        <v>26</v>
      </c>
      <c r="B27" s="15"/>
      <c r="C27" s="40">
        <f t="shared" ref="C27:O27" si="13">C25+C26</f>
        <v>2236800</v>
      </c>
      <c r="D27" s="40">
        <f t="shared" si="13"/>
        <v>2153470</v>
      </c>
      <c r="E27" s="40">
        <f t="shared" si="13"/>
        <v>2101776</v>
      </c>
      <c r="F27" s="40">
        <f t="shared" si="13"/>
        <v>2095228</v>
      </c>
      <c r="G27" s="40">
        <f t="shared" si="13"/>
        <v>2091816</v>
      </c>
      <c r="H27" s="40">
        <f t="shared" si="13"/>
        <v>2092186</v>
      </c>
      <c r="I27" s="40">
        <f t="shared" si="13"/>
        <v>2113680</v>
      </c>
      <c r="J27" s="40">
        <f t="shared" si="13"/>
        <v>2138724</v>
      </c>
      <c r="K27" s="40">
        <f t="shared" si="13"/>
        <v>2167238</v>
      </c>
      <c r="L27" s="40">
        <f t="shared" si="13"/>
        <v>2182446</v>
      </c>
      <c r="M27" s="40">
        <f t="shared" si="13"/>
        <v>2285984</v>
      </c>
      <c r="N27" s="40">
        <f t="shared" si="13"/>
        <v>2363810</v>
      </c>
      <c r="O27" s="41">
        <f t="shared" si="13"/>
        <v>2506548</v>
      </c>
    </row>
    <row r="30" spans="1:15" x14ac:dyDescent="0.2">
      <c r="A30" s="42" t="s">
        <v>61</v>
      </c>
    </row>
    <row r="35" spans="10:10" x14ac:dyDescent="0.2">
      <c r="J35" t="s">
        <v>5</v>
      </c>
    </row>
  </sheetData>
  <phoneticPr fontId="0" type="noConversion"/>
  <pageMargins left="0.75" right="0.75" top="1" bottom="1" header="0.5" footer="0.5"/>
  <pageSetup paperSize="12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Fig12-4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Dye</cp:lastModifiedBy>
  <cp:lastPrinted>2011-11-22T03:45:53Z</cp:lastPrinted>
  <dcterms:created xsi:type="dcterms:W3CDTF">2004-07-31T01:52:34Z</dcterms:created>
  <dcterms:modified xsi:type="dcterms:W3CDTF">2012-05-27T06:35:12Z</dcterms:modified>
</cp:coreProperties>
</file>