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mon/Dropbox/Documents/Teaching/Templates/T12M Models/"/>
    </mc:Choice>
  </mc:AlternateContent>
  <xr:revisionPtr revIDLastSave="0" documentId="13_ncr:1_{DDDDCEF2-7979-4C42-968D-8588E88336F5}" xr6:coauthVersionLast="47" xr6:coauthVersionMax="47" xr10:uidLastSave="{00000000-0000-0000-0000-000000000000}"/>
  <bookViews>
    <workbookView xWindow="0" yWindow="500" windowWidth="27820" windowHeight="17500" xr2:uid="{00000000-000D-0000-FFFF-FFFF00000000}"/>
  </bookViews>
  <sheets>
    <sheet name="READ ME" sheetId="6" r:id="rId1"/>
    <sheet name="P&amp;L T12M &amp; Monthly Graphs (£)" sheetId="4" r:id="rId2"/>
    <sheet name="P&amp;L T12M Graphs (%)" sheetId="5" r:id="rId3"/>
    <sheet name="Top Customers T12M (£)" sheetId="7" r:id="rId4"/>
    <sheet name="Source Data" sheetId="1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7" i="1" l="1"/>
  <c r="AC47" i="1"/>
  <c r="AG60" i="1" s="1"/>
  <c r="AD47" i="1"/>
  <c r="AE47" i="1"/>
  <c r="AF47" i="1"/>
  <c r="AG47" i="1"/>
  <c r="AH47" i="1"/>
  <c r="AH60" i="1" s="1"/>
  <c r="AI47" i="1"/>
  <c r="AJ60" i="1"/>
  <c r="AB48" i="1"/>
  <c r="AC48" i="1"/>
  <c r="AD48" i="1"/>
  <c r="AE48" i="1"/>
  <c r="AF48" i="1"/>
  <c r="AH48" i="1"/>
  <c r="AI48" i="1"/>
  <c r="AB49" i="1"/>
  <c r="AC49" i="1"/>
  <c r="AD49" i="1"/>
  <c r="AE49" i="1"/>
  <c r="AF49" i="1"/>
  <c r="AG49" i="1"/>
  <c r="AH49" i="1"/>
  <c r="AI49" i="1"/>
  <c r="AJ63" i="1"/>
  <c r="AA51" i="1"/>
  <c r="AB51" i="1"/>
  <c r="AD64" i="1" s="1"/>
  <c r="AC51" i="1"/>
  <c r="AD51" i="1"/>
  <c r="AE51" i="1"/>
  <c r="AF51" i="1"/>
  <c r="AF64" i="1" s="1"/>
  <c r="AG51" i="1"/>
  <c r="AH51" i="1"/>
  <c r="AI51" i="1"/>
  <c r="AJ51" i="1"/>
  <c r="AJ25" i="1"/>
  <c r="AJ36" i="1" s="1"/>
  <c r="AJ24" i="1"/>
  <c r="AJ26" i="1"/>
  <c r="AJ37" i="1" s="1"/>
  <c r="AJ27" i="1"/>
  <c r="AJ38" i="1" s="1"/>
  <c r="D11" i="1"/>
  <c r="D59" i="1" s="1"/>
  <c r="C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N61" i="1"/>
  <c r="N62" i="1"/>
  <c r="N63" i="1"/>
  <c r="N64" i="1"/>
  <c r="N60" i="1"/>
  <c r="B61" i="1"/>
  <c r="B62" i="1"/>
  <c r="B63" i="1"/>
  <c r="B64" i="1"/>
  <c r="B60" i="1"/>
  <c r="C46" i="1"/>
  <c r="B37" i="1"/>
  <c r="B38" i="1"/>
  <c r="B36" i="1"/>
  <c r="B26" i="1"/>
  <c r="B27" i="1"/>
  <c r="B25" i="1"/>
  <c r="B24" i="1"/>
  <c r="C35" i="1"/>
  <c r="C23" i="1"/>
  <c r="O25" i="1"/>
  <c r="O36" i="1" s="1"/>
  <c r="O24" i="1"/>
  <c r="P25" i="1"/>
  <c r="P24" i="1"/>
  <c r="Q25" i="1"/>
  <c r="Q24" i="1"/>
  <c r="R25" i="1"/>
  <c r="R24" i="1"/>
  <c r="S25" i="1"/>
  <c r="S24" i="1"/>
  <c r="S36" i="1"/>
  <c r="T25" i="1"/>
  <c r="T24" i="1"/>
  <c r="U25" i="1"/>
  <c r="U24" i="1"/>
  <c r="V25" i="1"/>
  <c r="V36" i="1" s="1"/>
  <c r="V24" i="1"/>
  <c r="W25" i="1"/>
  <c r="W24" i="1"/>
  <c r="W36" i="1"/>
  <c r="X25" i="1"/>
  <c r="X24" i="1"/>
  <c r="Y25" i="1"/>
  <c r="Y24" i="1"/>
  <c r="Y38" i="1" s="1"/>
  <c r="Z25" i="1"/>
  <c r="Z36" i="1" s="1"/>
  <c r="Z24" i="1"/>
  <c r="AA25" i="1"/>
  <c r="AA36" i="1" s="1"/>
  <c r="AA24" i="1"/>
  <c r="AB25" i="1"/>
  <c r="AB36" i="1" s="1"/>
  <c r="AB24" i="1"/>
  <c r="AC25" i="1"/>
  <c r="AC24" i="1"/>
  <c r="AD25" i="1"/>
  <c r="AD24" i="1"/>
  <c r="AE25" i="1"/>
  <c r="AE36" i="1" s="1"/>
  <c r="AE24" i="1"/>
  <c r="AE38" i="1" s="1"/>
  <c r="AF25" i="1"/>
  <c r="AF24" i="1"/>
  <c r="AG25" i="1"/>
  <c r="AG24" i="1"/>
  <c r="AH25" i="1"/>
  <c r="AH24" i="1"/>
  <c r="AH37" i="1" s="1"/>
  <c r="AI25" i="1"/>
  <c r="AI24" i="1"/>
  <c r="AI36" i="1"/>
  <c r="O26" i="1"/>
  <c r="P26" i="1"/>
  <c r="P37" i="1" s="1"/>
  <c r="Q26" i="1"/>
  <c r="R26" i="1"/>
  <c r="S26" i="1"/>
  <c r="T26" i="1"/>
  <c r="T37" i="1" s="1"/>
  <c r="U26" i="1"/>
  <c r="U37" i="1" s="1"/>
  <c r="V26" i="1"/>
  <c r="V37" i="1"/>
  <c r="W26" i="1"/>
  <c r="W37" i="1" s="1"/>
  <c r="X26" i="1"/>
  <c r="X37" i="1" s="1"/>
  <c r="Y26" i="1"/>
  <c r="Y37" i="1" s="1"/>
  <c r="Z26" i="1"/>
  <c r="Z37" i="1"/>
  <c r="AA26" i="1"/>
  <c r="AB26" i="1"/>
  <c r="AB37" i="1" s="1"/>
  <c r="AC26" i="1"/>
  <c r="AD26" i="1"/>
  <c r="AE26" i="1"/>
  <c r="AF26" i="1"/>
  <c r="AF37" i="1"/>
  <c r="AG26" i="1"/>
  <c r="AG37" i="1" s="1"/>
  <c r="AH26" i="1"/>
  <c r="AI26" i="1"/>
  <c r="O27" i="1"/>
  <c r="P27" i="1"/>
  <c r="P38" i="1" s="1"/>
  <c r="Q27" i="1"/>
  <c r="Q38" i="1"/>
  <c r="R27" i="1"/>
  <c r="R38" i="1" s="1"/>
  <c r="S27" i="1"/>
  <c r="T27" i="1"/>
  <c r="U27" i="1"/>
  <c r="U38" i="1" s="1"/>
  <c r="V27" i="1"/>
  <c r="V38" i="1"/>
  <c r="W27" i="1"/>
  <c r="W38" i="1" s="1"/>
  <c r="X27" i="1"/>
  <c r="Y27" i="1"/>
  <c r="Z27" i="1"/>
  <c r="Z38" i="1" s="1"/>
  <c r="AA27" i="1"/>
  <c r="AA38" i="1" s="1"/>
  <c r="AB27" i="1"/>
  <c r="AB38" i="1"/>
  <c r="AC27" i="1"/>
  <c r="AC38" i="1" s="1"/>
  <c r="AD27" i="1"/>
  <c r="AE27" i="1"/>
  <c r="AF27" i="1"/>
  <c r="AG27" i="1"/>
  <c r="AG38" i="1" s="1"/>
  <c r="AH27" i="1"/>
  <c r="AH38" i="1"/>
  <c r="AI27" i="1"/>
  <c r="AI38" i="1"/>
  <c r="N25" i="1"/>
  <c r="N24" i="1"/>
  <c r="N37" i="1" s="1"/>
  <c r="N27" i="1"/>
  <c r="N38" i="1" s="1"/>
  <c r="N26" i="1"/>
  <c r="AD61" i="1" l="1"/>
  <c r="O37" i="1"/>
  <c r="Y36" i="1"/>
  <c r="S38" i="1"/>
  <c r="AG62" i="1"/>
  <c r="AC36" i="1"/>
  <c r="AH36" i="1"/>
  <c r="R36" i="1"/>
  <c r="AC61" i="1"/>
  <c r="T36" i="1"/>
  <c r="X36" i="1"/>
  <c r="AC37" i="1"/>
  <c r="AJ62" i="1"/>
  <c r="N36" i="1"/>
  <c r="AD36" i="1"/>
  <c r="AB61" i="1"/>
  <c r="AF38" i="1"/>
  <c r="O38" i="1"/>
  <c r="AA37" i="1"/>
  <c r="AG36" i="1"/>
  <c r="Q36" i="1"/>
  <c r="T38" i="1"/>
  <c r="AD37" i="1"/>
  <c r="AI37" i="1"/>
  <c r="R37" i="1"/>
  <c r="AI60" i="1"/>
  <c r="Q37" i="1"/>
  <c r="AJ64" i="1"/>
  <c r="AI64" i="1"/>
  <c r="X38" i="1"/>
  <c r="AD38" i="1"/>
  <c r="AF36" i="1"/>
  <c r="P36" i="1"/>
  <c r="U36" i="1"/>
  <c r="AH64" i="1"/>
  <c r="D23" i="1"/>
  <c r="AG64" i="1"/>
  <c r="AE37" i="1"/>
  <c r="AI61" i="1"/>
  <c r="D35" i="1"/>
  <c r="AH61" i="1"/>
  <c r="AJ61" i="1"/>
  <c r="AG61" i="1"/>
  <c r="S37" i="1"/>
  <c r="AI62" i="1"/>
  <c r="AF61" i="1"/>
  <c r="D46" i="1"/>
  <c r="AH62" i="1"/>
  <c r="AE61" i="1"/>
  <c r="E11" i="1"/>
  <c r="E46" i="1" l="1"/>
  <c r="F11" i="1"/>
  <c r="E35" i="1"/>
  <c r="E59" i="1"/>
  <c r="E23" i="1"/>
  <c r="F59" i="1" l="1"/>
  <c r="F23" i="1"/>
  <c r="G11" i="1"/>
  <c r="F46" i="1"/>
  <c r="F35" i="1"/>
  <c r="G59" i="1" l="1"/>
  <c r="H11" i="1"/>
  <c r="G46" i="1"/>
  <c r="G23" i="1"/>
  <c r="G35" i="1"/>
  <c r="H35" i="1" l="1"/>
  <c r="H59" i="1"/>
  <c r="I11" i="1"/>
  <c r="H46" i="1"/>
  <c r="H23" i="1"/>
  <c r="I35" i="1" l="1"/>
  <c r="I59" i="1"/>
  <c r="I46" i="1"/>
  <c r="J11" i="1"/>
  <c r="I23" i="1"/>
  <c r="J23" i="1" l="1"/>
  <c r="J35" i="1"/>
  <c r="J59" i="1"/>
  <c r="K11" i="1"/>
  <c r="J46" i="1"/>
  <c r="K23" i="1" l="1"/>
  <c r="K46" i="1"/>
  <c r="L11" i="1"/>
  <c r="K59" i="1"/>
  <c r="K35" i="1"/>
  <c r="L59" i="1" l="1"/>
  <c r="L35" i="1"/>
  <c r="M11" i="1"/>
  <c r="L23" i="1"/>
  <c r="L46" i="1"/>
  <c r="M46" i="1" l="1"/>
  <c r="M35" i="1"/>
  <c r="M59" i="1"/>
  <c r="N11" i="1"/>
  <c r="M23" i="1"/>
  <c r="N35" i="1" l="1"/>
  <c r="N59" i="1"/>
  <c r="N23" i="1"/>
  <c r="O11" i="1"/>
  <c r="N46" i="1"/>
  <c r="O46" i="1" l="1"/>
  <c r="O35" i="1"/>
  <c r="O23" i="1"/>
  <c r="O59" i="1"/>
  <c r="P11" i="1"/>
  <c r="Q11" i="1" l="1"/>
  <c r="P46" i="1"/>
  <c r="P59" i="1"/>
  <c r="P35" i="1"/>
  <c r="P23" i="1"/>
  <c r="R11" i="1" l="1"/>
  <c r="Q46" i="1"/>
  <c r="Q35" i="1"/>
  <c r="Q59" i="1"/>
  <c r="Q23" i="1"/>
  <c r="R59" i="1" l="1"/>
  <c r="S11" i="1"/>
  <c r="R46" i="1"/>
  <c r="R35" i="1"/>
  <c r="R23" i="1"/>
  <c r="S59" i="1" l="1"/>
  <c r="S23" i="1"/>
  <c r="T11" i="1"/>
  <c r="S46" i="1"/>
  <c r="S35" i="1"/>
  <c r="T35" i="1" l="1"/>
  <c r="T59" i="1"/>
  <c r="U11" i="1"/>
  <c r="T46" i="1"/>
  <c r="T23" i="1"/>
  <c r="U35" i="1" l="1"/>
  <c r="U23" i="1"/>
  <c r="U59" i="1"/>
  <c r="U46" i="1"/>
  <c r="V11" i="1"/>
  <c r="V23" i="1" l="1"/>
  <c r="V35" i="1"/>
  <c r="V59" i="1"/>
  <c r="W11" i="1"/>
  <c r="V46" i="1"/>
  <c r="W35" i="1" l="1"/>
  <c r="W23" i="1"/>
  <c r="W59" i="1"/>
  <c r="X11" i="1"/>
  <c r="W46" i="1"/>
  <c r="X59" i="1" l="1"/>
  <c r="X35" i="1"/>
  <c r="X46" i="1"/>
  <c r="Y11" i="1"/>
  <c r="X23" i="1"/>
  <c r="Y35" i="1" l="1"/>
  <c r="Y46" i="1"/>
  <c r="Y59" i="1"/>
  <c r="Z11" i="1"/>
  <c r="Y23" i="1"/>
  <c r="Z35" i="1" l="1"/>
  <c r="Z59" i="1"/>
  <c r="Z23" i="1"/>
  <c r="Z46" i="1"/>
  <c r="AA11" i="1"/>
  <c r="AA46" i="1" l="1"/>
  <c r="AA35" i="1"/>
  <c r="AA23" i="1"/>
  <c r="AA59" i="1"/>
  <c r="AB11" i="1"/>
  <c r="AB46" i="1" l="1"/>
  <c r="AC11" i="1"/>
  <c r="AB59" i="1"/>
  <c r="AB35" i="1"/>
  <c r="AB23" i="1"/>
  <c r="AD11" i="1" l="1"/>
  <c r="AC46" i="1"/>
  <c r="AC59" i="1"/>
  <c r="AC35" i="1"/>
  <c r="AC23" i="1"/>
  <c r="AD59" i="1" l="1"/>
  <c r="AE11" i="1"/>
  <c r="AD46" i="1"/>
  <c r="AD35" i="1"/>
  <c r="AD23" i="1"/>
  <c r="AE59" i="1" l="1"/>
  <c r="AF11" i="1"/>
  <c r="AE46" i="1"/>
  <c r="AE23" i="1"/>
  <c r="AE35" i="1"/>
  <c r="AF23" i="1" l="1"/>
  <c r="AF59" i="1"/>
  <c r="AF35" i="1"/>
  <c r="AG11" i="1"/>
  <c r="AF46" i="1"/>
  <c r="AG35" i="1" l="1"/>
  <c r="AG23" i="1"/>
  <c r="AG59" i="1"/>
  <c r="AG46" i="1"/>
  <c r="AH11" i="1"/>
  <c r="AH23" i="1" l="1"/>
  <c r="AH59" i="1"/>
  <c r="AH35" i="1"/>
  <c r="AI11" i="1"/>
  <c r="AH46" i="1"/>
  <c r="AI23" i="1" l="1"/>
  <c r="AI35" i="1"/>
  <c r="AI46" i="1"/>
  <c r="AI59" i="1"/>
  <c r="AJ11" i="1"/>
  <c r="AJ59" i="1" l="1"/>
  <c r="AJ35" i="1"/>
  <c r="AK11" i="1"/>
  <c r="AJ23" i="1"/>
  <c r="AJ46" i="1"/>
  <c r="AK35" i="1" l="1"/>
  <c r="AK59" i="1"/>
  <c r="AL11" i="1"/>
  <c r="AK23" i="1"/>
  <c r="AK46" i="1"/>
  <c r="AL35" i="1" l="1"/>
  <c r="AL46" i="1"/>
  <c r="AL59" i="1"/>
  <c r="AL23" i="1"/>
  <c r="AM11" i="1"/>
  <c r="AM46" i="1" l="1"/>
  <c r="AM35" i="1"/>
  <c r="AM23" i="1"/>
  <c r="AM59" i="1"/>
  <c r="AN11" i="1"/>
  <c r="AN46" i="1" l="1"/>
  <c r="AN59" i="1"/>
  <c r="AN35" i="1"/>
  <c r="AN23" i="1"/>
  <c r="AO11" i="1"/>
  <c r="AO46" i="1" l="1"/>
  <c r="AO59" i="1"/>
  <c r="AP11" i="1"/>
  <c r="AO35" i="1"/>
  <c r="AO23" i="1"/>
  <c r="AP59" i="1" l="1"/>
  <c r="AQ11" i="1"/>
  <c r="AP23" i="1"/>
  <c r="AP46" i="1"/>
  <c r="AP35" i="1"/>
  <c r="AQ23" i="1" l="1"/>
  <c r="AQ59" i="1"/>
  <c r="AR11" i="1"/>
  <c r="AQ46" i="1"/>
  <c r="AQ35" i="1"/>
  <c r="AR23" i="1" l="1"/>
  <c r="AR35" i="1"/>
  <c r="AR59" i="1"/>
  <c r="AS11" i="1"/>
  <c r="AR46" i="1"/>
  <c r="AS35" i="1" l="1"/>
  <c r="AS23" i="1"/>
  <c r="AS59" i="1"/>
  <c r="AS46" i="1"/>
  <c r="AT11" i="1"/>
  <c r="AT23" i="1" l="1"/>
  <c r="AU11" i="1"/>
  <c r="AT35" i="1"/>
  <c r="AT46" i="1"/>
  <c r="AT59" i="1"/>
  <c r="AU59" i="1" l="1"/>
  <c r="AU23" i="1"/>
  <c r="AV11" i="1"/>
  <c r="AU46" i="1"/>
  <c r="AU35" i="1"/>
  <c r="AV59" i="1" l="1"/>
  <c r="AV35" i="1"/>
  <c r="AW11" i="1"/>
  <c r="AV23" i="1"/>
  <c r="AV46" i="1"/>
  <c r="AW35" i="1" l="1"/>
  <c r="AW59" i="1"/>
  <c r="AX11" i="1"/>
  <c r="AW23" i="1"/>
  <c r="AW46" i="1"/>
  <c r="AX35" i="1" l="1"/>
  <c r="AX46" i="1"/>
  <c r="AX59" i="1"/>
  <c r="AX23" i="1"/>
  <c r="AY11" i="1"/>
  <c r="AY46" i="1" l="1"/>
  <c r="AY35" i="1"/>
  <c r="AY23" i="1"/>
  <c r="AY59" i="1"/>
  <c r="AZ11" i="1"/>
  <c r="AZ46" i="1" l="1"/>
  <c r="AZ35" i="1"/>
  <c r="BA11" i="1"/>
  <c r="AZ23" i="1"/>
  <c r="AZ59" i="1"/>
  <c r="BA46" i="1" l="1"/>
  <c r="BB11" i="1"/>
  <c r="BA59" i="1"/>
  <c r="BA35" i="1"/>
  <c r="BA23" i="1"/>
  <c r="BB59" i="1" l="1"/>
  <c r="BC11" i="1"/>
  <c r="BB46" i="1"/>
  <c r="BB35" i="1"/>
  <c r="BB23" i="1"/>
  <c r="BC59" i="1" l="1"/>
  <c r="BD11" i="1"/>
  <c r="BC46" i="1"/>
  <c r="BC35" i="1"/>
  <c r="BC23" i="1"/>
  <c r="BD59" i="1" l="1"/>
  <c r="BE11" i="1"/>
  <c r="BD46" i="1"/>
  <c r="BD35" i="1"/>
  <c r="BD23" i="1"/>
  <c r="BE59" i="1" l="1"/>
  <c r="BE46" i="1"/>
  <c r="BE23" i="1"/>
  <c r="BF11" i="1"/>
  <c r="BE35" i="1"/>
  <c r="BF23" i="1" l="1"/>
  <c r="BF59" i="1"/>
  <c r="BF46" i="1"/>
  <c r="BG11" i="1"/>
  <c r="BF35" i="1"/>
  <c r="BG23" i="1" l="1"/>
  <c r="BH11" i="1"/>
  <c r="BG35" i="1"/>
  <c r="BG46" i="1"/>
  <c r="BG59" i="1"/>
  <c r="BH59" i="1" l="1"/>
  <c r="BH35" i="1"/>
  <c r="BH46" i="1"/>
  <c r="BI11" i="1"/>
  <c r="BH23" i="1"/>
  <c r="BI35" i="1" l="1"/>
  <c r="BI59" i="1"/>
  <c r="BI46" i="1"/>
  <c r="BJ11" i="1"/>
  <c r="BI23" i="1"/>
  <c r="BJ35" i="1" l="1"/>
  <c r="BJ59" i="1"/>
  <c r="BJ23" i="1"/>
  <c r="BK11" i="1"/>
  <c r="BJ46" i="1"/>
  <c r="BK46" i="1" l="1"/>
  <c r="BK35" i="1"/>
  <c r="BK23" i="1"/>
  <c r="BK59" i="1"/>
  <c r="BL11" i="1"/>
  <c r="BL46" i="1" l="1"/>
  <c r="BL59" i="1"/>
  <c r="BM11" i="1"/>
  <c r="BL35" i="1"/>
  <c r="BL23" i="1"/>
  <c r="BM59" i="1" l="1"/>
  <c r="BM46" i="1"/>
  <c r="BM35" i="1"/>
  <c r="BN11" i="1"/>
  <c r="BM23" i="1"/>
  <c r="BN59" i="1" l="1"/>
  <c r="BO11" i="1"/>
  <c r="BN46" i="1"/>
  <c r="BN23" i="1"/>
  <c r="BN35" i="1"/>
  <c r="BO59" i="1" l="1"/>
  <c r="BO23" i="1"/>
  <c r="BP11" i="1"/>
  <c r="BO46" i="1"/>
  <c r="BO35" i="1"/>
  <c r="BP35" i="1" l="1"/>
  <c r="BP59" i="1"/>
  <c r="BQ11" i="1"/>
  <c r="BP46" i="1"/>
  <c r="BP23" i="1"/>
  <c r="BQ59" i="1" l="1"/>
  <c r="BQ46" i="1"/>
  <c r="BQ35" i="1"/>
  <c r="BR11" i="1"/>
  <c r="BQ23" i="1"/>
  <c r="BR23" i="1" l="1"/>
  <c r="BR59" i="1"/>
  <c r="BR35" i="1"/>
  <c r="BS11" i="1"/>
  <c r="BR46" i="1"/>
  <c r="BS23" i="1" l="1"/>
  <c r="BS46" i="1"/>
  <c r="BS59" i="1"/>
  <c r="BS35" i="1"/>
  <c r="BT11" i="1"/>
  <c r="BT59" i="1" l="1"/>
  <c r="BT35" i="1"/>
  <c r="BU11" i="1"/>
  <c r="BT23" i="1"/>
  <c r="BT46" i="1"/>
  <c r="BU35" i="1" l="1"/>
  <c r="BU59" i="1"/>
  <c r="BV11" i="1"/>
  <c r="BU23" i="1"/>
  <c r="BU46" i="1"/>
  <c r="BV46" i="1" l="1"/>
  <c r="BV35" i="1"/>
  <c r="BV59" i="1"/>
  <c r="BV23" i="1"/>
  <c r="BW11" i="1"/>
  <c r="BW46" i="1" l="1"/>
  <c r="BW35" i="1"/>
  <c r="BW23" i="1"/>
  <c r="BW59" i="1"/>
  <c r="BX11" i="1"/>
  <c r="BX46" i="1" l="1"/>
  <c r="BX35" i="1"/>
  <c r="BX23" i="1"/>
  <c r="BX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Hulme</author>
  </authors>
  <commentList>
    <comment ref="C11" authorId="0" shapeId="0" xr:uid="{00000000-0006-0000-0400-000001000000}">
      <text>
        <r>
          <rPr>
            <sz val="9"/>
            <color rgb="FF000000"/>
            <rFont val="Calibri"/>
            <family val="2"/>
          </rPr>
          <t>Enter the starting month and year in here. The rest will change automatically.</t>
        </r>
      </text>
    </comment>
  </commentList>
</comments>
</file>

<file path=xl/sharedStrings.xml><?xml version="1.0" encoding="utf-8"?>
<sst xmlns="http://schemas.openxmlformats.org/spreadsheetml/2006/main" count="124" uniqueCount="117">
  <si>
    <t>GROSS PROFIT</t>
  </si>
  <si>
    <t>SALES</t>
  </si>
  <si>
    <t>by Simon Hulme</t>
  </si>
  <si>
    <t>Introduction</t>
  </si>
  <si>
    <t>These are a really good way of taking the 'noise' out of data, and spotting a trend change very</t>
  </si>
  <si>
    <t xml:space="preserve">begins to dip. </t>
  </si>
  <si>
    <t>your business you will have wonderful visibility of what's going on. And you can react earlier.</t>
  </si>
  <si>
    <t>The 'king' of T12M graphs in Kraig Kramers. Buy his book 'CEO Tools' - a great read and covers</t>
  </si>
  <si>
    <t>Errors &amp; Omissions</t>
  </si>
  <si>
    <t xml:space="preserve">Whilst every effort has been made to make this model accurate and to ensure that the comments are accurate, the author does not accept any </t>
  </si>
  <si>
    <t>Copyright</t>
  </si>
  <si>
    <t>very quickly whether a 'bad month' from them is just a one-off, or part of a trend.  Don't discover this</t>
  </si>
  <si>
    <t xml:space="preserve">6 months after it has happened! </t>
  </si>
  <si>
    <t>This data can only start after 12 months of data. Then each figure is an entire 12 months of the figures above.</t>
  </si>
  <si>
    <t>This is the data immediately above expressed as a percentage of sales. This is very powerful information when shown over time.</t>
  </si>
  <si>
    <t>INPUT IN YELLOW CELLS ONLY</t>
  </si>
  <si>
    <t>This is the source data. Start here.</t>
  </si>
  <si>
    <t xml:space="preserve">To adjust the graphs, right click on them and SELECT DATA. </t>
  </si>
  <si>
    <t>For X axis make sure you have selected the corresponding range of dates.</t>
  </si>
  <si>
    <t>For Y axis ensure the range of numbers you intend to use are covered.</t>
  </si>
  <si>
    <t>Repeat for each graph.</t>
  </si>
  <si>
    <t>early on. You can see the moment where the company starts to shrink in size - it's the point where the T12M</t>
  </si>
  <si>
    <t>If one of these dips, the customer's account has just shrunk and is going backwards!</t>
  </si>
  <si>
    <t>This is the source data for the top customers. Start here.</t>
  </si>
  <si>
    <t>Customer 1</t>
  </si>
  <si>
    <t>Customer 2</t>
  </si>
  <si>
    <t>Customer 3</t>
  </si>
  <si>
    <t>Customer 4</t>
  </si>
  <si>
    <t>Customer 5</t>
  </si>
  <si>
    <t>TOP CUSTOMERS MONTHLY SALES (£)</t>
  </si>
  <si>
    <t>PROFIT &amp; LOSS MONTHLY DATA (£)</t>
  </si>
  <si>
    <t>PROFIT &amp; LOSS T12M (£)</t>
  </si>
  <si>
    <t>PROFIT &amp; LOSS T12M (AS % OF SALES)</t>
  </si>
  <si>
    <t>TOP CUSTOMERS T12M (£)</t>
  </si>
  <si>
    <t>Top Customers T12M Graphs</t>
  </si>
  <si>
    <t>The key benefit of this analysis is you will spot a downturn or flattening IMMEDIATELY and not 6 months later!</t>
  </si>
  <si>
    <t xml:space="preserve">Copy the formulas in the below cells across as you add new data above.  </t>
  </si>
  <si>
    <t>From this grey line you will need to adjust scale on graph.</t>
  </si>
  <si>
    <t>Enter new data in yellow cells below.</t>
  </si>
  <si>
    <t xml:space="preserve">These graphs below show the sales and costs on a T12M basis.  Each point on the graph represents the annualised picture.  Hence if </t>
  </si>
  <si>
    <t>These are powerful as they remove monthly distortions. But the real power comes when viewed as a percentage of sales (see next tab).</t>
  </si>
  <si>
    <t>Profit &amp; Loss T12M (£)</t>
  </si>
  <si>
    <t>Profit &amp; Loss Monthly Data (£)</t>
  </si>
  <si>
    <t>It is hard to spot trends, particularly when data is seasonal. Often the trend is noticed 6 months too late.</t>
  </si>
  <si>
    <t>These graphs below show the sales and costs on traditional basis. Each point of the graph is the data for just that month.</t>
  </si>
  <si>
    <t>Instructions</t>
  </si>
  <si>
    <t>your data getting contaminated by my ficticious data.</t>
  </si>
  <si>
    <t>Ensure the titles of each of your graphs reflects the data you are showing. Do this manually on each graph.</t>
  </si>
  <si>
    <r>
      <t xml:space="preserve">Change the date in cell </t>
    </r>
    <r>
      <rPr>
        <b/>
        <sz val="12"/>
        <rFont val="Calibri"/>
        <family val="2"/>
        <scheme val="minor"/>
      </rPr>
      <t>C11</t>
    </r>
    <r>
      <rPr>
        <sz val="12"/>
        <rFont val="Calibri"/>
        <family val="2"/>
        <scheme val="minor"/>
      </rPr>
      <t xml:space="preserve"> shown in YELLOW to your starting date. All the other dates will now change </t>
    </r>
  </si>
  <si>
    <t>throughout the sheet (including graphs). Note the graphs are starting around a year later than this date.</t>
  </si>
  <si>
    <t>Fill in the yellow cells with your data. You can also over-type the descriptions (also shown in YELLOW).</t>
  </si>
  <si>
    <t>As you add a new month of data, you need to copy the corresponding formulas across. I have deliberately not</t>
  </si>
  <si>
    <t>done this for you as the T12M data would carry on in slow decline if no data had been inputted above. This</t>
  </si>
  <si>
    <t>is because it would assume the figures were zeros.</t>
  </si>
  <si>
    <t>of new monthly data without having to reformat the graphs.  When you reach the vertical greyline in the Sources sheet</t>
  </si>
  <si>
    <t>you need to adjust the graphs.  Brief details are below, but if you need more assistance use the Help menu in Excel</t>
  </si>
  <si>
    <t>You can extend all ranges beyond your data in order to create a blank space on the graphs for future fast updating.</t>
  </si>
  <si>
    <t>This is what I have done in this example.</t>
  </si>
  <si>
    <t>Give your graphs a common sense 'sanity check' to ensure they are set up correctly.</t>
  </si>
  <si>
    <t>s.hulme@ucl.ac.uk</t>
  </si>
  <si>
    <t>www.simonhulme.co.uk</t>
  </si>
  <si>
    <t xml:space="preserve">these graphs and a lot more. </t>
  </si>
  <si>
    <t>The way it works is very simple. Each plot on the graph is for the last 12 months of data, whether sales, costs, or profits.</t>
  </si>
  <si>
    <t>moment it turns in the wrong direction, there has been a real change, and not one caused by simple seasonality.</t>
  </si>
  <si>
    <t>These graphs become even more powerful when costs are expressed as percentages of sales. If you set them up across</t>
  </si>
  <si>
    <t>Look at what drives your business. For example you could track the Top 5 customers.  This will highlight</t>
  </si>
  <si>
    <t>Do not over-type any other cells!</t>
  </si>
  <si>
    <t>The x-axis of the graphs, i.e. the dates, have been extended beyond the data in my examples. This allows the easy adding</t>
  </si>
  <si>
    <t>the sales line dips, the company has just got smaller! The graphs on the right are on a normal monthly basis.</t>
  </si>
  <si>
    <t>Hence the business has been becoming more productive, not less.</t>
  </si>
  <si>
    <t>These graphs demonstarte a slightly different application.  Instead of using T12Ms for the global view of the business, they are being</t>
  </si>
  <si>
    <t>used to look at individual customer performance.</t>
  </si>
  <si>
    <t>a competitor is stealing your business, but an early reaction on your part may stop the intrusion in its tracks.</t>
  </si>
  <si>
    <t>Clearly T12Ms may dip on an individual month for a customer without major concern. But what you are looking for is a persistent dip or flattening</t>
  </si>
  <si>
    <t>over several months. Whether 'serious' or not, you will at least be aware.</t>
  </si>
  <si>
    <t xml:space="preserve">I would recommend you track all the major cost centres in your business on this basis.  You can then see that, for example, Marketing spend is </t>
  </si>
  <si>
    <t>getting out of line with size of the business.  Again, you can take corrective action early.</t>
  </si>
  <si>
    <t>Note that the scale on the left hand side of the graphs is quite large, hence the movement of the lines is potentionally exagerated.</t>
  </si>
  <si>
    <t>The important thing is to have a target level you expect the line to track. For example, in the second graph below, you could say you</t>
  </si>
  <si>
    <t>Profit &amp; Loss T12M Percentage Graphs</t>
  </si>
  <si>
    <t>See next tab for answer!</t>
  </si>
  <si>
    <t>P&amp;L</t>
  </si>
  <si>
    <t>%ages</t>
  </si>
  <si>
    <t>Top5</t>
  </si>
  <si>
    <t xml:space="preserve">COLOURS IN COLUMN 1 CO-ORDINATE WITH TABS: </t>
  </si>
  <si>
    <t>"This is what 5 Star Financial Intelligence is all about!"</t>
  </si>
  <si>
    <t>Trailing 12 Month (T12M) Graphs</t>
  </si>
  <si>
    <t>Another way of describing it, is a 'rolling 12 months' graph.</t>
  </si>
  <si>
    <t xml:space="preserve">You are viewing a continuous picture of the full size of the business in terms of its annual performance.  Hence the </t>
  </si>
  <si>
    <t xml:space="preserve">Go to the Sources tab and begin by deleting ALL the numbers in the YELLOW cells.  This is purely to stop </t>
  </si>
  <si>
    <t>Finally, it is also possible to use this tool with a mixture of actual and forecast data. This will be a very clear way of seeing whether</t>
  </si>
  <si>
    <t xml:space="preserve">the forecast data is realistic - simply compare the gradients of the actual and forecast lines. If doing this insert a thin vertical line on </t>
  </si>
  <si>
    <t>each graph to indicate the boundary between actual and forecast data.</t>
  </si>
  <si>
    <r>
      <t xml:space="preserve">liability for errors omissions, nor for any decisions made from using this methodology. </t>
    </r>
    <r>
      <rPr>
        <b/>
        <sz val="12"/>
        <rFont val="Calibri"/>
        <family val="2"/>
        <scheme val="minor"/>
      </rPr>
      <t>You use entirely at you own risk.</t>
    </r>
  </si>
  <si>
    <t>Entrepreneurial Finance Book</t>
  </si>
  <si>
    <t xml:space="preserve">This book (co-written with Chris Drew) provides a comprehensive </t>
  </si>
  <si>
    <t xml:space="preserve">explanation of all the financial statements and ratios, and explains how to </t>
  </si>
  <si>
    <t>Contact Information for Simon Hulme</t>
  </si>
  <si>
    <t>UCL School of Management:</t>
  </si>
  <si>
    <t>https://www.mgmt.ucl.ac.uk/people/simonhulme</t>
  </si>
  <si>
    <t>Book Related Comments:</t>
  </si>
  <si>
    <t>efbook@simonhulme.co.uk</t>
  </si>
  <si>
    <t>Personal Website:</t>
  </si>
  <si>
    <t xml:space="preserve">create a financial model. In addition, there is extensive further information about </t>
  </si>
  <si>
    <t>using T12M graphs to drive performance within a business.</t>
  </si>
  <si>
    <t>or find a genius Excel friend.</t>
  </si>
  <si>
    <t>Inevitably as the models are changed and expanded, errors do occur. If you do spot any errors, please let me know.</t>
  </si>
  <si>
    <r>
      <t xml:space="preserve">These are the important ones!  This is because they show the T12M data </t>
    </r>
    <r>
      <rPr>
        <i/>
        <sz val="18"/>
        <color rgb="FF000090"/>
        <rFont val="Calibri"/>
        <family val="2"/>
        <scheme val="minor"/>
      </rPr>
      <t>realtive to sales</t>
    </r>
    <r>
      <rPr>
        <sz val="18"/>
        <color rgb="FF000090"/>
        <rFont val="Calibri"/>
        <family val="2"/>
        <scheme val="minor"/>
      </rPr>
      <t>.</t>
    </r>
  </si>
  <si>
    <t>You can see that Operating Expenses have actually been falling as a percentage of sales, before levelling out.</t>
  </si>
  <si>
    <t>expect Operating Expenses to track at about 20% of Sales, and a Profit Before Tax of 22%.</t>
  </si>
  <si>
    <t xml:space="preserve">Note how Operating Expenses are continuing to rise. But as the company is growing fast it is hard to say whether this is 'bad' or not. </t>
  </si>
  <si>
    <t xml:space="preserve">Clearly if your business has certain key accounts, this is worth the effort.  If the graph dips, you can investigate what is going on. You may then discover </t>
  </si>
  <si>
    <t>OPERATING EXPENSES</t>
  </si>
  <si>
    <t>PROFIT (LOSS) BEFORE TAX</t>
  </si>
  <si>
    <t>© Simon Hulme 2022</t>
  </si>
  <si>
    <t>https://www.bloomsburyonlineresources.com/entrepreneurial-finance</t>
  </si>
  <si>
    <t>The contents of this spreadsheet can be freely used and adapted by students, entrepreneurs and educators without further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</si>
</sst>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90"/>
      <name val="Calibri"/>
      <family val="2"/>
      <scheme val="minor"/>
    </font>
    <font>
      <sz val="16"/>
      <color rgb="FF00009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rgb="FF000090"/>
      <name val="Calibri"/>
      <family val="2"/>
      <scheme val="minor"/>
    </font>
    <font>
      <i/>
      <sz val="18"/>
      <color rgb="FF000090"/>
      <name val="Calibri"/>
      <family val="2"/>
      <scheme val="minor"/>
    </font>
    <font>
      <b/>
      <sz val="28"/>
      <color rgb="FF000090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48"/>
      <color rgb="FFFF0000"/>
      <name val="Calibri"/>
      <family val="2"/>
      <scheme val="minor"/>
    </font>
    <font>
      <i/>
      <sz val="40"/>
      <color rgb="FFFF0000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65" fontId="3" fillId="0" borderId="0" xfId="1" applyNumberFormat="1" applyFont="1"/>
    <xf numFmtId="165" fontId="0" fillId="0" borderId="0" xfId="1" applyNumberFormat="1" applyFont="1"/>
    <xf numFmtId="0" fontId="5" fillId="0" borderId="0" xfId="0" applyFont="1"/>
    <xf numFmtId="165" fontId="1" fillId="0" borderId="0" xfId="1" applyNumberFormat="1" applyFont="1" applyFill="1"/>
    <xf numFmtId="165" fontId="1" fillId="0" borderId="0" xfId="0" applyNumberFormat="1" applyFont="1"/>
    <xf numFmtId="165" fontId="1" fillId="0" borderId="0" xfId="0" applyNumberFormat="1" applyFont="1" applyFill="1"/>
    <xf numFmtId="165" fontId="1" fillId="0" borderId="0" xfId="1" applyNumberFormat="1" applyFont="1"/>
    <xf numFmtId="165" fontId="4" fillId="0" borderId="0" xfId="1" applyNumberFormat="1" applyFont="1" applyFill="1"/>
    <xf numFmtId="0" fontId="8" fillId="0" borderId="0" xfId="0" applyFont="1"/>
    <xf numFmtId="0" fontId="0" fillId="2" borderId="0" xfId="0" applyFill="1" applyBorder="1"/>
    <xf numFmtId="9" fontId="1" fillId="0" borderId="0" xfId="2" applyFont="1"/>
    <xf numFmtId="0" fontId="0" fillId="3" borderId="0" xfId="0" applyFill="1" applyBorder="1"/>
    <xf numFmtId="0" fontId="0" fillId="3" borderId="0" xfId="0" applyFill="1"/>
    <xf numFmtId="165" fontId="0" fillId="0" borderId="0" xfId="0" applyNumberFormat="1"/>
    <xf numFmtId="165" fontId="0" fillId="0" borderId="0" xfId="1" applyNumberFormat="1" applyFont="1" applyFill="1"/>
    <xf numFmtId="9" fontId="0" fillId="0" borderId="0" xfId="2" applyFont="1"/>
    <xf numFmtId="0" fontId="9" fillId="4" borderId="0" xfId="0" applyFont="1" applyFill="1" applyBorder="1"/>
    <xf numFmtId="0" fontId="9" fillId="5" borderId="0" xfId="0" applyFont="1" applyFill="1" applyBorder="1"/>
    <xf numFmtId="0" fontId="9" fillId="5" borderId="0" xfId="0" applyFont="1" applyFill="1"/>
    <xf numFmtId="0" fontId="0" fillId="5" borderId="0" xfId="0" applyFill="1"/>
    <xf numFmtId="0" fontId="9" fillId="4" borderId="0" xfId="0" applyFont="1" applyFill="1" applyBorder="1" applyAlignment="1">
      <alignment vertical="center"/>
    </xf>
    <xf numFmtId="17" fontId="5" fillId="0" borderId="0" xfId="0" applyNumberFormat="1" applyFont="1" applyFill="1"/>
    <xf numFmtId="0" fontId="5" fillId="7" borderId="0" xfId="0" applyFont="1" applyFill="1"/>
    <xf numFmtId="165" fontId="1" fillId="7" borderId="0" xfId="1" applyNumberFormat="1" applyFont="1" applyFill="1"/>
    <xf numFmtId="165" fontId="1" fillId="7" borderId="0" xfId="0" applyNumberFormat="1" applyFont="1" applyFill="1"/>
    <xf numFmtId="165" fontId="3" fillId="7" borderId="0" xfId="1" applyNumberFormat="1" applyFont="1" applyFill="1"/>
    <xf numFmtId="0" fontId="0" fillId="7" borderId="0" xfId="0" applyFill="1"/>
    <xf numFmtId="0" fontId="10" fillId="7" borderId="0" xfId="0" applyFont="1" applyFill="1"/>
    <xf numFmtId="165" fontId="12" fillId="7" borderId="0" xfId="1" applyNumberFormat="1" applyFont="1" applyFill="1"/>
    <xf numFmtId="166" fontId="12" fillId="7" borderId="0" xfId="1" applyNumberFormat="1" applyFont="1" applyFill="1"/>
    <xf numFmtId="0" fontId="12" fillId="7" borderId="0" xfId="0" applyFont="1" applyFill="1"/>
    <xf numFmtId="17" fontId="14" fillId="8" borderId="0" xfId="0" applyNumberFormat="1" applyFont="1" applyFill="1"/>
    <xf numFmtId="17" fontId="5" fillId="0" borderId="0" xfId="0" applyNumberFormat="1" applyFont="1"/>
    <xf numFmtId="165" fontId="0" fillId="0" borderId="0" xfId="1" applyNumberFormat="1" applyFont="1" applyBorder="1"/>
    <xf numFmtId="165" fontId="0" fillId="0" borderId="0" xfId="0" applyNumberFormat="1" applyBorder="1"/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/>
    <xf numFmtId="0" fontId="0" fillId="9" borderId="0" xfId="0" applyFill="1"/>
    <xf numFmtId="17" fontId="5" fillId="9" borderId="0" xfId="0" applyNumberFormat="1" applyFont="1" applyFill="1"/>
    <xf numFmtId="0" fontId="12" fillId="9" borderId="0" xfId="0" applyFont="1" applyFill="1"/>
    <xf numFmtId="9" fontId="1" fillId="9" borderId="0" xfId="2" applyFont="1" applyFill="1"/>
    <xf numFmtId="9" fontId="0" fillId="9" borderId="0" xfId="2" applyFont="1" applyFill="1"/>
    <xf numFmtId="0" fontId="2" fillId="3" borderId="0" xfId="0" applyFont="1" applyFill="1"/>
    <xf numFmtId="164" fontId="0" fillId="0" borderId="0" xfId="1" applyFont="1"/>
    <xf numFmtId="0" fontId="8" fillId="3" borderId="0" xfId="0" applyFont="1" applyFill="1"/>
    <xf numFmtId="0" fontId="19" fillId="7" borderId="0" xfId="0" applyNumberFormat="1" applyFont="1" applyFill="1" applyBorder="1" applyAlignment="1">
      <alignment horizontal="right"/>
    </xf>
    <xf numFmtId="3" fontId="0" fillId="7" borderId="0" xfId="1" applyNumberFormat="1" applyFont="1" applyFill="1"/>
    <xf numFmtId="3" fontId="0" fillId="7" borderId="0" xfId="0" applyNumberFormat="1" applyFill="1"/>
    <xf numFmtId="3" fontId="20" fillId="7" borderId="0" xfId="0" applyNumberFormat="1" applyFont="1" applyFill="1" applyBorder="1"/>
    <xf numFmtId="3" fontId="12" fillId="7" borderId="0" xfId="1" applyNumberFormat="1" applyFont="1" applyFill="1"/>
    <xf numFmtId="0" fontId="19" fillId="0" borderId="0" xfId="0" applyNumberFormat="1" applyFont="1" applyFill="1" applyBorder="1" applyAlignment="1">
      <alignment horizontal="right"/>
    </xf>
    <xf numFmtId="164" fontId="0" fillId="0" borderId="0" xfId="1" applyFont="1" applyFill="1"/>
    <xf numFmtId="0" fontId="0" fillId="0" borderId="0" xfId="0" applyFill="1"/>
    <xf numFmtId="3" fontId="20" fillId="0" borderId="0" xfId="0" applyNumberFormat="1" applyFont="1" applyFill="1" applyBorder="1"/>
    <xf numFmtId="0" fontId="0" fillId="2" borderId="0" xfId="0" applyFill="1"/>
    <xf numFmtId="0" fontId="2" fillId="2" borderId="0" xfId="0" applyFont="1" applyFill="1"/>
    <xf numFmtId="165" fontId="0" fillId="2" borderId="0" xfId="1" applyNumberFormat="1" applyFont="1" applyFill="1"/>
    <xf numFmtId="165" fontId="13" fillId="2" borderId="0" xfId="1" applyNumberFormat="1" applyFont="1" applyFill="1"/>
    <xf numFmtId="165" fontId="0" fillId="2" borderId="0" xfId="0" applyNumberFormat="1" applyFill="1"/>
    <xf numFmtId="165" fontId="0" fillId="3" borderId="0" xfId="1" applyNumberFormat="1" applyFont="1" applyFill="1"/>
    <xf numFmtId="165" fontId="13" fillId="3" borderId="0" xfId="1" applyNumberFormat="1" applyFont="1" applyFill="1"/>
    <xf numFmtId="165" fontId="0" fillId="3" borderId="0" xfId="0" applyNumberFormat="1" applyFill="1"/>
    <xf numFmtId="0" fontId="0" fillId="6" borderId="0" xfId="0" applyFill="1" applyBorder="1"/>
    <xf numFmtId="0" fontId="0" fillId="6" borderId="0" xfId="0" applyFill="1"/>
    <xf numFmtId="0" fontId="18" fillId="6" borderId="0" xfId="0" applyFont="1" applyFill="1" applyBorder="1"/>
    <xf numFmtId="0" fontId="2" fillId="6" borderId="0" xfId="0" applyFont="1" applyFill="1"/>
    <xf numFmtId="165" fontId="0" fillId="6" borderId="0" xfId="0" applyNumberFormat="1" applyFill="1"/>
    <xf numFmtId="165" fontId="13" fillId="6" borderId="0" xfId="1" applyNumberFormat="1" applyFont="1" applyFill="1"/>
    <xf numFmtId="165" fontId="0" fillId="6" borderId="0" xfId="1" applyNumberFormat="1" applyFont="1" applyFill="1"/>
    <xf numFmtId="165" fontId="4" fillId="9" borderId="0" xfId="1" applyNumberFormat="1" applyFont="1" applyFill="1"/>
    <xf numFmtId="0" fontId="4" fillId="6" borderId="0" xfId="0" applyFont="1" applyFill="1"/>
    <xf numFmtId="0" fontId="4" fillId="3" borderId="0" xfId="0" applyFont="1" applyFill="1"/>
    <xf numFmtId="0" fontId="4" fillId="2" borderId="0" xfId="0" applyFont="1" applyFill="1"/>
    <xf numFmtId="165" fontId="21" fillId="7" borderId="0" xfId="0" applyNumberFormat="1" applyFont="1" applyFill="1" applyAlignment="1">
      <alignment horizontal="left"/>
    </xf>
    <xf numFmtId="165" fontId="0" fillId="7" borderId="0" xfId="0" applyNumberFormat="1" applyFill="1"/>
    <xf numFmtId="165" fontId="8" fillId="0" borderId="0" xfId="0" applyNumberFormat="1" applyFont="1" applyFill="1" applyAlignment="1">
      <alignment horizontal="left"/>
    </xf>
    <xf numFmtId="165" fontId="0" fillId="0" borderId="0" xfId="0" applyNumberFormat="1" applyFill="1"/>
    <xf numFmtId="165" fontId="21" fillId="0" borderId="0" xfId="0" applyNumberFormat="1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/>
    <xf numFmtId="0" fontId="22" fillId="10" borderId="0" xfId="0" applyFont="1" applyFill="1" applyBorder="1" applyAlignment="1">
      <alignment vertical="center"/>
    </xf>
    <xf numFmtId="0" fontId="16" fillId="10" borderId="0" xfId="0" applyFont="1" applyFill="1" applyBorder="1"/>
    <xf numFmtId="0" fontId="16" fillId="11" borderId="0" xfId="0" applyFont="1" applyFill="1" applyBorder="1"/>
    <xf numFmtId="0" fontId="16" fillId="11" borderId="0" xfId="0" applyFont="1" applyFill="1"/>
    <xf numFmtId="0" fontId="15" fillId="10" borderId="0" xfId="0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0" fontId="24" fillId="3" borderId="0" xfId="0" applyFont="1" applyFill="1"/>
    <xf numFmtId="0" fontId="26" fillId="3" borderId="0" xfId="0" applyFont="1" applyFill="1"/>
    <xf numFmtId="0" fontId="27" fillId="2" borderId="0" xfId="0" applyFont="1" applyFill="1" applyBorder="1"/>
    <xf numFmtId="0" fontId="24" fillId="2" borderId="0" xfId="0" applyFont="1" applyFill="1" applyBorder="1"/>
    <xf numFmtId="0" fontId="27" fillId="0" borderId="0" xfId="0" applyFont="1"/>
    <xf numFmtId="0" fontId="28" fillId="2" borderId="0" xfId="0" applyFont="1" applyFill="1" applyBorder="1"/>
    <xf numFmtId="0" fontId="26" fillId="2" borderId="0" xfId="0" applyFont="1" applyFill="1" applyBorder="1"/>
    <xf numFmtId="0" fontId="28" fillId="0" borderId="0" xfId="0" applyFont="1"/>
    <xf numFmtId="0" fontId="26" fillId="6" borderId="0" xfId="0" applyFont="1" applyFill="1" applyBorder="1"/>
    <xf numFmtId="0" fontId="24" fillId="6" borderId="0" xfId="0" applyFont="1" applyFill="1" applyBorder="1"/>
    <xf numFmtId="0" fontId="27" fillId="6" borderId="0" xfId="0" applyFont="1" applyFill="1" applyBorder="1"/>
    <xf numFmtId="0" fontId="27" fillId="6" borderId="0" xfId="0" applyFont="1" applyFill="1"/>
    <xf numFmtId="165" fontId="8" fillId="2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0" fillId="4" borderId="0" xfId="0" applyFill="1"/>
    <xf numFmtId="0" fontId="9" fillId="0" borderId="0" xfId="0" applyFont="1" applyAlignment="1">
      <alignment vertical="center"/>
    </xf>
    <xf numFmtId="0" fontId="10" fillId="4" borderId="0" xfId="0" applyFont="1" applyFill="1"/>
    <xf numFmtId="0" fontId="6" fillId="0" borderId="0" xfId="50" applyFill="1" applyBorder="1" applyAlignment="1">
      <alignment vertical="center"/>
    </xf>
    <xf numFmtId="0" fontId="6" fillId="5" borderId="0" xfId="50" applyFill="1"/>
    <xf numFmtId="0" fontId="29" fillId="0" borderId="0" xfId="4" applyFont="1" applyFill="1" applyBorder="1" applyAlignment="1">
      <alignment vertical="center"/>
    </xf>
    <xf numFmtId="0" fontId="5" fillId="5" borderId="0" xfId="0" applyFont="1" applyFill="1"/>
    <xf numFmtId="0" fontId="11" fillId="4" borderId="0" xfId="0" applyFont="1" applyFill="1" applyAlignment="1">
      <alignment vertical="center"/>
    </xf>
    <xf numFmtId="0" fontId="32" fillId="12" borderId="0" xfId="0" applyFont="1" applyFill="1" applyAlignment="1">
      <alignment vertical="center"/>
    </xf>
    <xf numFmtId="0" fontId="33" fillId="5" borderId="0" xfId="0" applyFont="1" applyFill="1"/>
    <xf numFmtId="0" fontId="30" fillId="3" borderId="0" xfId="0" applyFont="1" applyFill="1" applyAlignment="1">
      <alignment horizontal="center" vertical="center" wrapText="1"/>
    </xf>
  </cellXfs>
  <cellStyles count="8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50" builtinId="8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(£) T12M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Data'!$B$24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Data'!$N$23:$AO$23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Data'!$N$24:$AO$24</c:f>
              <c:numCache>
                <c:formatCode>_-* #,##0_-;\-* #,##0_-;_-* "-"??_-;_-@_-</c:formatCode>
                <c:ptCount val="28"/>
                <c:pt idx="0">
                  <c:v>2286065.7000000002</c:v>
                </c:pt>
                <c:pt idx="1">
                  <c:v>2345484.6000000006</c:v>
                </c:pt>
                <c:pt idx="2">
                  <c:v>2451419.1</c:v>
                </c:pt>
                <c:pt idx="3">
                  <c:v>2527340.4000000004</c:v>
                </c:pt>
                <c:pt idx="4">
                  <c:v>2554769.7000000002</c:v>
                </c:pt>
                <c:pt idx="5">
                  <c:v>2624583.6</c:v>
                </c:pt>
                <c:pt idx="6">
                  <c:v>2680065.9000000004</c:v>
                </c:pt>
                <c:pt idx="7">
                  <c:v>2800850.4000000004</c:v>
                </c:pt>
                <c:pt idx="8">
                  <c:v>2939562.9000000008</c:v>
                </c:pt>
                <c:pt idx="9">
                  <c:v>3378456.0000000005</c:v>
                </c:pt>
                <c:pt idx="10">
                  <c:v>3790505.7</c:v>
                </c:pt>
                <c:pt idx="11">
                  <c:v>3864550.5000000005</c:v>
                </c:pt>
                <c:pt idx="12">
                  <c:v>3982194.9000000004</c:v>
                </c:pt>
                <c:pt idx="13">
                  <c:v>4041524.7</c:v>
                </c:pt>
                <c:pt idx="14">
                  <c:v>4069013.4000000004</c:v>
                </c:pt>
                <c:pt idx="15">
                  <c:v>4031939.7000000007</c:v>
                </c:pt>
                <c:pt idx="16">
                  <c:v>4161086.1</c:v>
                </c:pt>
                <c:pt idx="17">
                  <c:v>4277569.5</c:v>
                </c:pt>
                <c:pt idx="18">
                  <c:v>4746240.9000000004</c:v>
                </c:pt>
                <c:pt idx="19">
                  <c:v>5012253.0000000009</c:v>
                </c:pt>
                <c:pt idx="20">
                  <c:v>5321870.0999999996</c:v>
                </c:pt>
                <c:pt idx="21">
                  <c:v>5964129.9000000004</c:v>
                </c:pt>
                <c:pt idx="22">
                  <c:v>6132240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F-9F46-A1D1-66555A5A4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11120"/>
        <c:axId val="107208288"/>
      </c:lineChart>
      <c:dateAx>
        <c:axId val="1072111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07208288"/>
        <c:crosses val="autoZero"/>
        <c:auto val="1"/>
        <c:lblOffset val="100"/>
        <c:baseTimeUnit val="months"/>
      </c:dateAx>
      <c:valAx>
        <c:axId val="10720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10721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Operating Expenses (%)</a:t>
            </a:r>
            <a:r>
              <a:rPr lang="en-US"/>
              <a:t> T12M</a:t>
            </a:r>
          </a:p>
        </c:rich>
      </c:tx>
      <c:layout>
        <c:manualLayout>
          <c:xMode val="edge"/>
          <c:yMode val="edge"/>
          <c:x val="0.39067788580132101"/>
          <c:y val="2.80970625798212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Data'!$B$37</c:f>
              <c:strCache>
                <c:ptCount val="1"/>
                <c:pt idx="0">
                  <c:v>OPERATING EXPENSES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'Source Data'!$N$35:$AO$35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Data'!$N$37:$AO$37</c:f>
              <c:numCache>
                <c:formatCode>0%</c:formatCode>
                <c:ptCount val="28"/>
                <c:pt idx="0">
                  <c:v>0.27414723907541239</c:v>
                </c:pt>
                <c:pt idx="1">
                  <c:v>0.26717915777404799</c:v>
                </c:pt>
                <c:pt idx="2">
                  <c:v>0.25450886794510169</c:v>
                </c:pt>
                <c:pt idx="3">
                  <c:v>0.25215906808596106</c:v>
                </c:pt>
                <c:pt idx="4">
                  <c:v>0.24929640429037497</c:v>
                </c:pt>
                <c:pt idx="5">
                  <c:v>0.23515947444005977</c:v>
                </c:pt>
                <c:pt idx="6">
                  <c:v>0.22127970808478994</c:v>
                </c:pt>
                <c:pt idx="7">
                  <c:v>0.20946313305416095</c:v>
                </c:pt>
                <c:pt idx="8">
                  <c:v>0.21339876755146145</c:v>
                </c:pt>
                <c:pt idx="9">
                  <c:v>0.19270746755322549</c:v>
                </c:pt>
                <c:pt idx="10">
                  <c:v>0.18010942444961894</c:v>
                </c:pt>
                <c:pt idx="11">
                  <c:v>0.18359480617474139</c:v>
                </c:pt>
                <c:pt idx="12">
                  <c:v>0.17928017536258711</c:v>
                </c:pt>
                <c:pt idx="13">
                  <c:v>0.18204963587133341</c:v>
                </c:pt>
                <c:pt idx="14">
                  <c:v>0.18686340526674106</c:v>
                </c:pt>
                <c:pt idx="15">
                  <c:v>0.19127495879960701</c:v>
                </c:pt>
                <c:pt idx="16">
                  <c:v>0.19484110170178887</c:v>
                </c:pt>
                <c:pt idx="17">
                  <c:v>0.2012232647535008</c:v>
                </c:pt>
                <c:pt idx="18">
                  <c:v>0.20057660790037019</c:v>
                </c:pt>
                <c:pt idx="19">
                  <c:v>0.19981469411061251</c:v>
                </c:pt>
                <c:pt idx="20">
                  <c:v>0.19709973755278248</c:v>
                </c:pt>
                <c:pt idx="21">
                  <c:v>0.19317572207808553</c:v>
                </c:pt>
                <c:pt idx="22">
                  <c:v>0.19555169073617473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F-5A44-838C-6D71EBC4A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97168"/>
        <c:axId val="479799488"/>
      </c:lineChart>
      <c:dateAx>
        <c:axId val="47979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799488"/>
        <c:crosses val="autoZero"/>
        <c:auto val="1"/>
        <c:lblOffset val="100"/>
        <c:baseTimeUnit val="months"/>
      </c:dateAx>
      <c:valAx>
        <c:axId val="479799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Sales</a:t>
                </a:r>
                <a:endParaRPr lang="en-US"/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47979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Profit Before Tax</a:t>
            </a:r>
            <a:r>
              <a:rPr lang="en-US"/>
              <a:t> (%)</a:t>
            </a:r>
            <a:r>
              <a:rPr lang="en-US" baseline="0"/>
              <a:t> </a:t>
            </a:r>
            <a:r>
              <a:rPr lang="en-US"/>
              <a:t>T12M</a:t>
            </a:r>
          </a:p>
        </c:rich>
      </c:tx>
      <c:layout>
        <c:manualLayout>
          <c:xMode val="edge"/>
          <c:yMode val="edge"/>
          <c:x val="0.42051378833737302"/>
          <c:y val="2.0434227330779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Data'!$B$38</c:f>
              <c:strCache>
                <c:ptCount val="1"/>
                <c:pt idx="0">
                  <c:v>PROFIT (LOSS) BEFORE TAX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'Source Data'!$N$35:$AO$35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Data'!$N$38:$AO$38</c:f>
              <c:numCache>
                <c:formatCode>0%</c:formatCode>
                <c:ptCount val="28"/>
                <c:pt idx="0">
                  <c:v>0.1104464320513623</c:v>
                </c:pt>
                <c:pt idx="1">
                  <c:v>0.11132292235046011</c:v>
                </c:pt>
                <c:pt idx="2">
                  <c:v>0.12549714571449655</c:v>
                </c:pt>
                <c:pt idx="3">
                  <c:v>0.14542140821236427</c:v>
                </c:pt>
                <c:pt idx="4">
                  <c:v>0.16130757304660376</c:v>
                </c:pt>
                <c:pt idx="5">
                  <c:v>0.188361308056638</c:v>
                </c:pt>
                <c:pt idx="6">
                  <c:v>0.19582175199497892</c:v>
                </c:pt>
                <c:pt idx="7">
                  <c:v>0.18860039793628394</c:v>
                </c:pt>
                <c:pt idx="8">
                  <c:v>0.16883755064400896</c:v>
                </c:pt>
                <c:pt idx="9">
                  <c:v>0.19456236813502972</c:v>
                </c:pt>
                <c:pt idx="10">
                  <c:v>0.2224139908297724</c:v>
                </c:pt>
                <c:pt idx="11">
                  <c:v>0.22518802639530777</c:v>
                </c:pt>
                <c:pt idx="12">
                  <c:v>0.23597265417621821</c:v>
                </c:pt>
                <c:pt idx="13">
                  <c:v>0.24111457242856885</c:v>
                </c:pt>
                <c:pt idx="14">
                  <c:v>0.24378285409431186</c:v>
                </c:pt>
                <c:pt idx="15">
                  <c:v>0.23814798123096925</c:v>
                </c:pt>
                <c:pt idx="16">
                  <c:v>0.23277917753251967</c:v>
                </c:pt>
                <c:pt idx="17">
                  <c:v>0.22783400713886706</c:v>
                </c:pt>
                <c:pt idx="18">
                  <c:v>0.21357304050875292</c:v>
                </c:pt>
                <c:pt idx="19">
                  <c:v>0.22253459671728457</c:v>
                </c:pt>
                <c:pt idx="20">
                  <c:v>0.22888816846544227</c:v>
                </c:pt>
                <c:pt idx="21">
                  <c:v>0.21158638747958858</c:v>
                </c:pt>
                <c:pt idx="22">
                  <c:v>0.20711386051426561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4-E341-A7F1-629BD6C3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823968"/>
        <c:axId val="479826288"/>
      </c:lineChart>
      <c:dateAx>
        <c:axId val="479823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826288"/>
        <c:crosses val="autoZero"/>
        <c:auto val="1"/>
        <c:lblOffset val="100"/>
        <c:baseTimeUnit val="months"/>
      </c:dateAx>
      <c:valAx>
        <c:axId val="47982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Sales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47982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Data'!$B$60</c:f>
              <c:strCache>
                <c:ptCount val="1"/>
                <c:pt idx="0">
                  <c:v>Customer 1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Data'!$N$59:$AO$59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Data'!$N$60:$AO$60</c:f>
              <c:numCache>
                <c:formatCode>#,##0</c:formatCode>
                <c:ptCount val="28"/>
                <c:pt idx="0">
                  <c:v>181156</c:v>
                </c:pt>
                <c:pt idx="1">
                  <c:v>182475</c:v>
                </c:pt>
                <c:pt idx="2">
                  <c:v>196785</c:v>
                </c:pt>
                <c:pt idx="3">
                  <c:v>206996</c:v>
                </c:pt>
                <c:pt idx="4">
                  <c:v>225329</c:v>
                </c:pt>
                <c:pt idx="5">
                  <c:v>244504.25</c:v>
                </c:pt>
                <c:pt idx="6">
                  <c:v>267748.25</c:v>
                </c:pt>
                <c:pt idx="7">
                  <c:v>311580.25</c:v>
                </c:pt>
                <c:pt idx="8">
                  <c:v>392276.55</c:v>
                </c:pt>
                <c:pt idx="9">
                  <c:v>413402.05</c:v>
                </c:pt>
                <c:pt idx="10">
                  <c:v>420565.37890056334</c:v>
                </c:pt>
                <c:pt idx="11">
                  <c:v>429289.15933745145</c:v>
                </c:pt>
                <c:pt idx="12">
                  <c:v>438012.93977433955</c:v>
                </c:pt>
                <c:pt idx="13">
                  <c:v>458119.93977433955</c:v>
                </c:pt>
                <c:pt idx="14">
                  <c:v>450735.43977433955</c:v>
                </c:pt>
                <c:pt idx="15">
                  <c:v>463061.43977433955</c:v>
                </c:pt>
                <c:pt idx="16">
                  <c:v>462718.43977433955</c:v>
                </c:pt>
                <c:pt idx="17">
                  <c:v>484609.18977433955</c:v>
                </c:pt>
                <c:pt idx="18">
                  <c:v>496410.18977433955</c:v>
                </c:pt>
                <c:pt idx="19">
                  <c:v>496897.43977433955</c:v>
                </c:pt>
                <c:pt idx="20">
                  <c:v>458107.13977433951</c:v>
                </c:pt>
                <c:pt idx="21">
                  <c:v>502066.63977433951</c:v>
                </c:pt>
                <c:pt idx="22">
                  <c:v>568855.31087377621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F-DF4B-9643-37BBE6B3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18320"/>
        <c:axId val="479676976"/>
      </c:lineChart>
      <c:dateAx>
        <c:axId val="479618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676976"/>
        <c:crosses val="autoZero"/>
        <c:auto val="1"/>
        <c:lblOffset val="100"/>
        <c:baseTimeUnit val="months"/>
      </c:dateAx>
      <c:valAx>
        <c:axId val="47967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7961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Data'!$B$61</c:f>
              <c:strCache>
                <c:ptCount val="1"/>
                <c:pt idx="0">
                  <c:v>Customer 2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Data'!$N$59:$AO$59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Data'!$N$61:$AO$61</c:f>
              <c:numCache>
                <c:formatCode>#,##0</c:formatCode>
                <c:ptCount val="28"/>
                <c:pt idx="0">
                  <c:v>192787.20000000001</c:v>
                </c:pt>
                <c:pt idx="1">
                  <c:v>195311.40000000002</c:v>
                </c:pt>
                <c:pt idx="2">
                  <c:v>207801.50000000003</c:v>
                </c:pt>
                <c:pt idx="3">
                  <c:v>205687.00000000003</c:v>
                </c:pt>
                <c:pt idx="4">
                  <c:v>215937.00000000003</c:v>
                </c:pt>
                <c:pt idx="5">
                  <c:v>219097.00000000003</c:v>
                </c:pt>
                <c:pt idx="6">
                  <c:v>199715</c:v>
                </c:pt>
                <c:pt idx="7">
                  <c:v>189864.9</c:v>
                </c:pt>
                <c:pt idx="8">
                  <c:v>178123.1</c:v>
                </c:pt>
                <c:pt idx="9">
                  <c:v>168686.4</c:v>
                </c:pt>
                <c:pt idx="10">
                  <c:v>160345.15398779453</c:v>
                </c:pt>
                <c:pt idx="11">
                  <c:v>144934.33499572074</c:v>
                </c:pt>
                <c:pt idx="12">
                  <c:v>143069.31600364696</c:v>
                </c:pt>
                <c:pt idx="13">
                  <c:v>138037.91600364694</c:v>
                </c:pt>
                <c:pt idx="14">
                  <c:v>121863.61600364694</c:v>
                </c:pt>
                <c:pt idx="15">
                  <c:v>116039.71600364696</c:v>
                </c:pt>
                <c:pt idx="16">
                  <c:v>95733.716003646958</c:v>
                </c:pt>
                <c:pt idx="17">
                  <c:v>84032.516003646931</c:v>
                </c:pt>
                <c:pt idx="18">
                  <c:v>85263.416003646926</c:v>
                </c:pt>
                <c:pt idx="19">
                  <c:v>80996.93600364693</c:v>
                </c:pt>
                <c:pt idx="20">
                  <c:v>82009.356003646928</c:v>
                </c:pt>
                <c:pt idx="21">
                  <c:v>78459.676003646935</c:v>
                </c:pt>
                <c:pt idx="22">
                  <c:v>78730.922015852382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4-4B41-BB06-07F6C42EC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99984"/>
        <c:axId val="479702304"/>
      </c:lineChart>
      <c:dateAx>
        <c:axId val="4796999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702304"/>
        <c:crosses val="autoZero"/>
        <c:auto val="1"/>
        <c:lblOffset val="100"/>
        <c:baseTimeUnit val="months"/>
      </c:dateAx>
      <c:valAx>
        <c:axId val="47970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7969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Data'!$B$62</c:f>
              <c:strCache>
                <c:ptCount val="1"/>
                <c:pt idx="0">
                  <c:v>Customer 3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Data'!$N$59:$AO$59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Data'!$N$62:$AO$62</c:f>
              <c:numCache>
                <c:formatCode>#,##0</c:formatCode>
                <c:ptCount val="28"/>
                <c:pt idx="0">
                  <c:v>90906</c:v>
                </c:pt>
                <c:pt idx="1">
                  <c:v>91780.800000000003</c:v>
                </c:pt>
                <c:pt idx="2">
                  <c:v>93576</c:v>
                </c:pt>
                <c:pt idx="3">
                  <c:v>92179.08</c:v>
                </c:pt>
                <c:pt idx="4">
                  <c:v>94599.08</c:v>
                </c:pt>
                <c:pt idx="5">
                  <c:v>99739.12</c:v>
                </c:pt>
                <c:pt idx="6">
                  <c:v>85243.01999999999</c:v>
                </c:pt>
                <c:pt idx="7">
                  <c:v>97294.319999999992</c:v>
                </c:pt>
                <c:pt idx="8">
                  <c:v>104176.72</c:v>
                </c:pt>
                <c:pt idx="9">
                  <c:v>113343.22</c:v>
                </c:pt>
                <c:pt idx="10">
                  <c:v>107703.29948635015</c:v>
                </c:pt>
                <c:pt idx="11">
                  <c:v>102818.33847060031</c:v>
                </c:pt>
                <c:pt idx="12">
                  <c:v>102397.37745485047</c:v>
                </c:pt>
                <c:pt idx="13">
                  <c:v>101590.57745485049</c:v>
                </c:pt>
                <c:pt idx="14">
                  <c:v>101037.77745485047</c:v>
                </c:pt>
                <c:pt idx="15">
                  <c:v>102331.09745485047</c:v>
                </c:pt>
                <c:pt idx="16">
                  <c:v>107687.09745485047</c:v>
                </c:pt>
                <c:pt idx="17">
                  <c:v>101295.55745485048</c:v>
                </c:pt>
                <c:pt idx="18">
                  <c:v>102213.25745485049</c:v>
                </c:pt>
                <c:pt idx="19">
                  <c:v>97061.55745485051</c:v>
                </c:pt>
                <c:pt idx="20">
                  <c:v>92420.5774548505</c:v>
                </c:pt>
                <c:pt idx="21">
                  <c:v>96900.997454850483</c:v>
                </c:pt>
                <c:pt idx="22">
                  <c:v>113720.91796850033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F-4145-9D94-88F991D6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25600"/>
        <c:axId val="479727920"/>
      </c:lineChart>
      <c:dateAx>
        <c:axId val="479725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727920"/>
        <c:crosses val="autoZero"/>
        <c:auto val="1"/>
        <c:lblOffset val="100"/>
        <c:baseTimeUnit val="months"/>
      </c:dateAx>
      <c:valAx>
        <c:axId val="47972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7972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Data'!$B$63</c:f>
              <c:strCache>
                <c:ptCount val="1"/>
                <c:pt idx="0">
                  <c:v>Customer 4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Data'!$N$59:$AO$59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Data'!$N$63:$AO$63</c:f>
              <c:numCache>
                <c:formatCode>#,##0</c:formatCode>
                <c:ptCount val="28"/>
                <c:pt idx="0">
                  <c:v>25320</c:v>
                </c:pt>
                <c:pt idx="1">
                  <c:v>24057.599999999999</c:v>
                </c:pt>
                <c:pt idx="2">
                  <c:v>28186.5</c:v>
                </c:pt>
                <c:pt idx="3">
                  <c:v>30797.8</c:v>
                </c:pt>
                <c:pt idx="4">
                  <c:v>33471.199999999997</c:v>
                </c:pt>
                <c:pt idx="5">
                  <c:v>34394.6</c:v>
                </c:pt>
                <c:pt idx="6">
                  <c:v>34523.299999999996</c:v>
                </c:pt>
                <c:pt idx="7">
                  <c:v>34379.4</c:v>
                </c:pt>
                <c:pt idx="8">
                  <c:v>36094.399999999994</c:v>
                </c:pt>
                <c:pt idx="9">
                  <c:v>37283.079999999994</c:v>
                </c:pt>
                <c:pt idx="10">
                  <c:v>37608.821943305229</c:v>
                </c:pt>
                <c:pt idx="11">
                  <c:v>37368.718835183885</c:v>
                </c:pt>
                <c:pt idx="12">
                  <c:v>37537.615727062541</c:v>
                </c:pt>
                <c:pt idx="13">
                  <c:v>37926.715727062539</c:v>
                </c:pt>
                <c:pt idx="14">
                  <c:v>34429.015727062535</c:v>
                </c:pt>
                <c:pt idx="15">
                  <c:v>32240.315727062542</c:v>
                </c:pt>
                <c:pt idx="16">
                  <c:v>30171.215727062543</c:v>
                </c:pt>
                <c:pt idx="17">
                  <c:v>30564.525727062541</c:v>
                </c:pt>
                <c:pt idx="18">
                  <c:v>36405.825727062533</c:v>
                </c:pt>
                <c:pt idx="19">
                  <c:v>40081.925727062538</c:v>
                </c:pt>
                <c:pt idx="20">
                  <c:v>47198.925727062538</c:v>
                </c:pt>
                <c:pt idx="21">
                  <c:v>50715.245727062538</c:v>
                </c:pt>
                <c:pt idx="22">
                  <c:v>55371.503783757304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6-D549-AAE7-91908490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50976"/>
        <c:axId val="479753296"/>
      </c:lineChart>
      <c:dateAx>
        <c:axId val="479750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753296"/>
        <c:crosses val="autoZero"/>
        <c:auto val="1"/>
        <c:lblOffset val="100"/>
        <c:baseTimeUnit val="months"/>
      </c:dateAx>
      <c:valAx>
        <c:axId val="479753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7975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Data'!$B$64</c:f>
              <c:strCache>
                <c:ptCount val="1"/>
                <c:pt idx="0">
                  <c:v>Customer 5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Data'!$N$59:$AO$59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Data'!$N$64:$AO$64</c:f>
              <c:numCache>
                <c:formatCode>#,##0</c:formatCode>
                <c:ptCount val="28"/>
                <c:pt idx="0">
                  <c:v>43177.8</c:v>
                </c:pt>
                <c:pt idx="1">
                  <c:v>41439.800000000003</c:v>
                </c:pt>
                <c:pt idx="2">
                  <c:v>40850.600000000006</c:v>
                </c:pt>
                <c:pt idx="3">
                  <c:v>41570.200000000004</c:v>
                </c:pt>
                <c:pt idx="4">
                  <c:v>44964.799999999996</c:v>
                </c:pt>
                <c:pt idx="5">
                  <c:v>49614.399999999994</c:v>
                </c:pt>
                <c:pt idx="6">
                  <c:v>54849.499999999993</c:v>
                </c:pt>
                <c:pt idx="7">
                  <c:v>94809.599999999991</c:v>
                </c:pt>
                <c:pt idx="8">
                  <c:v>143722.59999999998</c:v>
                </c:pt>
                <c:pt idx="9">
                  <c:v>147958.00841350009</c:v>
                </c:pt>
                <c:pt idx="10">
                  <c:v>148121.89863545523</c:v>
                </c:pt>
                <c:pt idx="11">
                  <c:v>150297.98885741027</c:v>
                </c:pt>
                <c:pt idx="12">
                  <c:v>154036.78885741025</c:v>
                </c:pt>
                <c:pt idx="13">
                  <c:v>159955.48885741027</c:v>
                </c:pt>
                <c:pt idx="14">
                  <c:v>163014.58885741027</c:v>
                </c:pt>
                <c:pt idx="15">
                  <c:v>174957.4888574103</c:v>
                </c:pt>
                <c:pt idx="16">
                  <c:v>199303.98885741032</c:v>
                </c:pt>
                <c:pt idx="17">
                  <c:v>353830.38885741029</c:v>
                </c:pt>
                <c:pt idx="18">
                  <c:v>387340.56885741034</c:v>
                </c:pt>
                <c:pt idx="19">
                  <c:v>395030.71885741036</c:v>
                </c:pt>
                <c:pt idx="20">
                  <c:v>579156.96885741036</c:v>
                </c:pt>
                <c:pt idx="21">
                  <c:v>725829.76044391026</c:v>
                </c:pt>
                <c:pt idx="22">
                  <c:v>874574.07022195496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4-AD41-935C-099137E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35872"/>
        <c:axId val="479638192"/>
      </c:lineChart>
      <c:dateAx>
        <c:axId val="4796358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638192"/>
        <c:crosses val="autoZero"/>
        <c:auto val="1"/>
        <c:lblOffset val="100"/>
        <c:baseTimeUnit val="months"/>
      </c:dateAx>
      <c:valAx>
        <c:axId val="47963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7963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Gross</a:t>
            </a:r>
            <a:r>
              <a:rPr lang="en-US" baseline="0"/>
              <a:t> Profit</a:t>
            </a:r>
            <a:r>
              <a:rPr lang="en-US"/>
              <a:t> (£) T12M</a:t>
            </a:r>
          </a:p>
        </c:rich>
      </c:tx>
      <c:layout>
        <c:manualLayout>
          <c:xMode val="edge"/>
          <c:yMode val="edge"/>
          <c:x val="0.42648096884458297"/>
          <c:y val="1.0217113665389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Data'!$B$25</c:f>
              <c:strCache>
                <c:ptCount val="1"/>
                <c:pt idx="0">
                  <c:v>GROSS PROFIT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'Source Data'!$N$23:$AO$23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Data'!$N$25:$AO$25</c:f>
              <c:numCache>
                <c:formatCode>_-* #,##0_-;\-* #,##0_-;_-* "-"??_-;_-@_-</c:formatCode>
                <c:ptCount val="28"/>
                <c:pt idx="0">
                  <c:v>879206.39999999991</c:v>
                </c:pt>
                <c:pt idx="1">
                  <c:v>887770.8</c:v>
                </c:pt>
                <c:pt idx="2">
                  <c:v>931554</c:v>
                </c:pt>
                <c:pt idx="3">
                  <c:v>1004821.2</c:v>
                </c:pt>
                <c:pt idx="4">
                  <c:v>1048998.6000000001</c:v>
                </c:pt>
                <c:pt idx="5">
                  <c:v>1111565.7</c:v>
                </c:pt>
                <c:pt idx="6">
                  <c:v>1117859.3999999999</c:v>
                </c:pt>
                <c:pt idx="7">
                  <c:v>1114916.3999999999</c:v>
                </c:pt>
                <c:pt idx="8">
                  <c:v>1123607.7</c:v>
                </c:pt>
                <c:pt idx="9">
                  <c:v>1308374.1000000001</c:v>
                </c:pt>
                <c:pt idx="10">
                  <c:v>1525767.3000000003</c:v>
                </c:pt>
                <c:pt idx="11">
                  <c:v>1579761.9000000001</c:v>
                </c:pt>
                <c:pt idx="12">
                  <c:v>1653617.7000000002</c:v>
                </c:pt>
                <c:pt idx="13">
                  <c:v>1710228.6</c:v>
                </c:pt>
                <c:pt idx="14">
                  <c:v>1752305.4000000001</c:v>
                </c:pt>
                <c:pt idx="15">
                  <c:v>1731407.4000000001</c:v>
                </c:pt>
                <c:pt idx="16">
                  <c:v>1779364.8000000003</c:v>
                </c:pt>
                <c:pt idx="17">
                  <c:v>1835322.3000000003</c:v>
                </c:pt>
                <c:pt idx="18">
                  <c:v>1965654.0000000002</c:v>
                </c:pt>
                <c:pt idx="19">
                  <c:v>2116921.5</c:v>
                </c:pt>
                <c:pt idx="20">
                  <c:v>2267052.3000000003</c:v>
                </c:pt>
                <c:pt idx="21">
                  <c:v>2414053.7999999998</c:v>
                </c:pt>
                <c:pt idx="22">
                  <c:v>2471010.2999999998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4-EF4D-8F45-1C8EFE69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78336"/>
        <c:axId val="452132624"/>
      </c:lineChart>
      <c:dateAx>
        <c:axId val="107178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52132624"/>
        <c:crosses val="autoZero"/>
        <c:auto val="1"/>
        <c:lblOffset val="100"/>
        <c:baseTimeUnit val="months"/>
      </c:dateAx>
      <c:valAx>
        <c:axId val="45213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10717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Operating Expenses (£)</a:t>
            </a:r>
            <a:r>
              <a:rPr lang="en-US"/>
              <a:t> T12M</a:t>
            </a:r>
          </a:p>
        </c:rich>
      </c:tx>
      <c:layout>
        <c:manualLayout>
          <c:xMode val="edge"/>
          <c:yMode val="edge"/>
          <c:x val="0.38669976546318102"/>
          <c:y val="2.0434227330779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Data'!$B$26</c:f>
              <c:strCache>
                <c:ptCount val="1"/>
                <c:pt idx="0">
                  <c:v>OPERATING EXPENSES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'Source Data'!$N$23:$AO$23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Data'!$N$26:$AO$26</c:f>
              <c:numCache>
                <c:formatCode>_-* #,##0_-;\-* #,##0_-;_-* "-"??_-;_-@_-</c:formatCode>
                <c:ptCount val="28"/>
                <c:pt idx="0">
                  <c:v>626718.6</c:v>
                </c:pt>
                <c:pt idx="1">
                  <c:v>626664.6</c:v>
                </c:pt>
                <c:pt idx="2">
                  <c:v>623907.9</c:v>
                </c:pt>
                <c:pt idx="3">
                  <c:v>637291.80000000016</c:v>
                </c:pt>
                <c:pt idx="4">
                  <c:v>636894.9</c:v>
                </c:pt>
                <c:pt idx="5">
                  <c:v>617195.70000000007</c:v>
                </c:pt>
                <c:pt idx="6">
                  <c:v>593044.19999999995</c:v>
                </c:pt>
                <c:pt idx="7">
                  <c:v>586674.9</c:v>
                </c:pt>
                <c:pt idx="8">
                  <c:v>627299.10000000009</c:v>
                </c:pt>
                <c:pt idx="9">
                  <c:v>651053.70000000007</c:v>
                </c:pt>
                <c:pt idx="10">
                  <c:v>682705.8</c:v>
                </c:pt>
                <c:pt idx="11">
                  <c:v>709511.4</c:v>
                </c:pt>
                <c:pt idx="12">
                  <c:v>713928.60000000009</c:v>
                </c:pt>
                <c:pt idx="13">
                  <c:v>735758.1</c:v>
                </c:pt>
                <c:pt idx="14">
                  <c:v>760349.7</c:v>
                </c:pt>
                <c:pt idx="15">
                  <c:v>771209.1</c:v>
                </c:pt>
                <c:pt idx="16">
                  <c:v>810750.6</c:v>
                </c:pt>
                <c:pt idx="17">
                  <c:v>860746.5</c:v>
                </c:pt>
                <c:pt idx="18">
                  <c:v>951984.90000000014</c:v>
                </c:pt>
                <c:pt idx="19">
                  <c:v>1001521.8</c:v>
                </c:pt>
                <c:pt idx="20">
                  <c:v>1048939.2000000002</c:v>
                </c:pt>
                <c:pt idx="21">
                  <c:v>1152125.1000000001</c:v>
                </c:pt>
                <c:pt idx="22">
                  <c:v>1199169.9000000001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4-904B-B701-A29613457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65840"/>
        <c:axId val="451952080"/>
      </c:lineChart>
      <c:dateAx>
        <c:axId val="451965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51952080"/>
        <c:crosses val="autoZero"/>
        <c:auto val="1"/>
        <c:lblOffset val="100"/>
        <c:baseTimeUnit val="months"/>
      </c:dateAx>
      <c:valAx>
        <c:axId val="45195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45196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Profit Before Tax </a:t>
            </a:r>
            <a:r>
              <a:rPr lang="en-US"/>
              <a:t>(£) T12M</a:t>
            </a:r>
          </a:p>
        </c:rich>
      </c:tx>
      <c:layout>
        <c:manualLayout>
          <c:xMode val="edge"/>
          <c:yMode val="edge"/>
          <c:x val="0.42051378833737302"/>
          <c:y val="2.0434227330779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Data'!$B$27</c:f>
              <c:strCache>
                <c:ptCount val="1"/>
                <c:pt idx="0">
                  <c:v>PROFIT (LOSS) BEFORE TAX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'Source Data'!$N$23:$AO$23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Data'!$N$27:$AO$27</c:f>
              <c:numCache>
                <c:formatCode>_-* #,##0_-;\-* #,##0_-;_-* "-"??_-;_-@_-</c:formatCode>
                <c:ptCount val="28"/>
                <c:pt idx="0">
                  <c:v>252487.80000000002</c:v>
                </c:pt>
                <c:pt idx="1">
                  <c:v>261106.20000000004</c:v>
                </c:pt>
                <c:pt idx="2">
                  <c:v>307646.09999999998</c:v>
                </c:pt>
                <c:pt idx="3">
                  <c:v>367529.4</c:v>
                </c:pt>
                <c:pt idx="4">
                  <c:v>412103.7</c:v>
                </c:pt>
                <c:pt idx="5">
                  <c:v>494370</c:v>
                </c:pt>
                <c:pt idx="6">
                  <c:v>524815.20000000007</c:v>
                </c:pt>
                <c:pt idx="7">
                  <c:v>528241.50000000012</c:v>
                </c:pt>
                <c:pt idx="8">
                  <c:v>496308.6</c:v>
                </c:pt>
                <c:pt idx="9">
                  <c:v>657320.4</c:v>
                </c:pt>
                <c:pt idx="10">
                  <c:v>843061.5</c:v>
                </c:pt>
                <c:pt idx="11">
                  <c:v>870250.5</c:v>
                </c:pt>
                <c:pt idx="12">
                  <c:v>939689.1</c:v>
                </c:pt>
                <c:pt idx="13">
                  <c:v>974470.5</c:v>
                </c:pt>
                <c:pt idx="14">
                  <c:v>991955.7</c:v>
                </c:pt>
                <c:pt idx="15">
                  <c:v>960198.29999999993</c:v>
                </c:pt>
                <c:pt idx="16">
                  <c:v>968614.2</c:v>
                </c:pt>
                <c:pt idx="17">
                  <c:v>974575.8</c:v>
                </c:pt>
                <c:pt idx="18">
                  <c:v>1013669.1</c:v>
                </c:pt>
                <c:pt idx="19">
                  <c:v>1115399.7</c:v>
                </c:pt>
                <c:pt idx="20">
                  <c:v>1218113.1000000001</c:v>
                </c:pt>
                <c:pt idx="21">
                  <c:v>1261928.7</c:v>
                </c:pt>
                <c:pt idx="22">
                  <c:v>1270071.9000000001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3-DF45-8BFF-0F5EB53B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454320"/>
        <c:axId val="571456640"/>
      </c:lineChart>
      <c:dateAx>
        <c:axId val="571454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71456640"/>
        <c:crosses val="autoZero"/>
        <c:auto val="1"/>
        <c:lblOffset val="100"/>
        <c:baseTimeUnit val="months"/>
      </c:dateAx>
      <c:valAx>
        <c:axId val="57145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57145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Sales (£)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Data'!$B$24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'Source Data'!$N$11:$AO$11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Data'!$N$12:$AO$12</c:f>
              <c:numCache>
                <c:formatCode>_-* #,##0_-;\-* #,##0_-;_-* "-"??_-;_-@_-</c:formatCode>
                <c:ptCount val="28"/>
                <c:pt idx="0">
                  <c:v>184995.90000000002</c:v>
                </c:pt>
                <c:pt idx="1">
                  <c:v>135407.70000000001</c:v>
                </c:pt>
                <c:pt idx="2">
                  <c:v>159432.30000000002</c:v>
                </c:pt>
                <c:pt idx="3">
                  <c:v>237176.1</c:v>
                </c:pt>
                <c:pt idx="4">
                  <c:v>137683.80000000002</c:v>
                </c:pt>
                <c:pt idx="5">
                  <c:v>271593</c:v>
                </c:pt>
                <c:pt idx="6">
                  <c:v>343615.5</c:v>
                </c:pt>
                <c:pt idx="7">
                  <c:v>319026.60000000003</c:v>
                </c:pt>
                <c:pt idx="8">
                  <c:v>413953.2</c:v>
                </c:pt>
                <c:pt idx="9">
                  <c:v>733214.70000000007</c:v>
                </c:pt>
                <c:pt idx="10">
                  <c:v>657720</c:v>
                </c:pt>
                <c:pt idx="11">
                  <c:v>270731.7</c:v>
                </c:pt>
                <c:pt idx="12">
                  <c:v>302640.30000000005</c:v>
                </c:pt>
                <c:pt idx="13">
                  <c:v>194737.5</c:v>
                </c:pt>
                <c:pt idx="14">
                  <c:v>186921</c:v>
                </c:pt>
                <c:pt idx="15">
                  <c:v>200102.40000000002</c:v>
                </c:pt>
                <c:pt idx="16">
                  <c:v>266830.2</c:v>
                </c:pt>
                <c:pt idx="17">
                  <c:v>388076.4</c:v>
                </c:pt>
                <c:pt idx="18">
                  <c:v>812286.9</c:v>
                </c:pt>
                <c:pt idx="19">
                  <c:v>585038.70000000007</c:v>
                </c:pt>
                <c:pt idx="20">
                  <c:v>723570.3</c:v>
                </c:pt>
                <c:pt idx="21">
                  <c:v>1375474.5</c:v>
                </c:pt>
                <c:pt idx="22">
                  <c:v>825830.10000000009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1-DD40-AE3A-266758C15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407840"/>
        <c:axId val="571409888"/>
      </c:lineChart>
      <c:dateAx>
        <c:axId val="571407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71409888"/>
        <c:crosses val="autoZero"/>
        <c:auto val="1"/>
        <c:lblOffset val="100"/>
        <c:baseTimeUnit val="months"/>
      </c:dateAx>
      <c:valAx>
        <c:axId val="571409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57140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Gross</a:t>
            </a:r>
            <a:r>
              <a:rPr lang="en-US" baseline="0"/>
              <a:t> Profit</a:t>
            </a:r>
            <a:r>
              <a:rPr lang="en-US"/>
              <a:t> (£)</a:t>
            </a:r>
          </a:p>
        </c:rich>
      </c:tx>
      <c:layout>
        <c:manualLayout>
          <c:xMode val="edge"/>
          <c:yMode val="edge"/>
          <c:x val="0.42648096884458297"/>
          <c:y val="1.0217113665389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Data'!$B$25</c:f>
              <c:strCache>
                <c:ptCount val="1"/>
                <c:pt idx="0">
                  <c:v>GROSS PROFIT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'Source Data'!$N$11:$AO$11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Data'!$N$13:$AO$13</c:f>
              <c:numCache>
                <c:formatCode>_-* #,##0_-;\-* #,##0_-;_-* "-"??_-;_-@_-</c:formatCode>
                <c:ptCount val="28"/>
                <c:pt idx="0">
                  <c:v>81299.700000000012</c:v>
                </c:pt>
                <c:pt idx="1">
                  <c:v>23136.300000000003</c:v>
                </c:pt>
                <c:pt idx="2">
                  <c:v>55644.3</c:v>
                </c:pt>
                <c:pt idx="3">
                  <c:v>108378</c:v>
                </c:pt>
                <c:pt idx="4">
                  <c:v>60982.200000000004</c:v>
                </c:pt>
                <c:pt idx="5">
                  <c:v>110864.70000000001</c:v>
                </c:pt>
                <c:pt idx="6">
                  <c:v>140945.40000000002</c:v>
                </c:pt>
                <c:pt idx="7">
                  <c:v>103515.3</c:v>
                </c:pt>
                <c:pt idx="8">
                  <c:v>160155.90000000002</c:v>
                </c:pt>
                <c:pt idx="9">
                  <c:v>320714.10000000003</c:v>
                </c:pt>
                <c:pt idx="10">
                  <c:v>271320.30000000005</c:v>
                </c:pt>
                <c:pt idx="11">
                  <c:v>142805.70000000001</c:v>
                </c:pt>
                <c:pt idx="12">
                  <c:v>155155.5</c:v>
                </c:pt>
                <c:pt idx="13">
                  <c:v>79747.200000000012</c:v>
                </c:pt>
                <c:pt idx="14">
                  <c:v>97721.1</c:v>
                </c:pt>
                <c:pt idx="15">
                  <c:v>87480</c:v>
                </c:pt>
                <c:pt idx="16">
                  <c:v>108939.6</c:v>
                </c:pt>
                <c:pt idx="17">
                  <c:v>166822.20000000001</c:v>
                </c:pt>
                <c:pt idx="18">
                  <c:v>271277.10000000003</c:v>
                </c:pt>
                <c:pt idx="19">
                  <c:v>254782.80000000002</c:v>
                </c:pt>
                <c:pt idx="20">
                  <c:v>310286.7</c:v>
                </c:pt>
                <c:pt idx="21">
                  <c:v>467715.60000000003</c:v>
                </c:pt>
                <c:pt idx="22">
                  <c:v>328276.80000000005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1-AF43-B8AE-64E331EE4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383280"/>
        <c:axId val="571385328"/>
      </c:lineChart>
      <c:dateAx>
        <c:axId val="571383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71385328"/>
        <c:crosses val="autoZero"/>
        <c:auto val="1"/>
        <c:lblOffset val="100"/>
        <c:baseTimeUnit val="months"/>
      </c:dateAx>
      <c:valAx>
        <c:axId val="571385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57138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Monthly Operating Expenses (£)</a:t>
            </a:r>
            <a:endParaRPr lang="en-US"/>
          </a:p>
        </c:rich>
      </c:tx>
      <c:layout>
        <c:manualLayout>
          <c:xMode val="edge"/>
          <c:yMode val="edge"/>
          <c:x val="0.38669976546318102"/>
          <c:y val="2.0434227330779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Data'!$B$26</c:f>
              <c:strCache>
                <c:ptCount val="1"/>
                <c:pt idx="0">
                  <c:v>OPERATING EXPENSES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'Source Data'!$N$11:$AO$11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Data'!$N$14:$AO$14</c:f>
              <c:numCache>
                <c:formatCode>_-* #,##0_-;\-* #,##0_-;_-* "-"??_-;_-@_-</c:formatCode>
                <c:ptCount val="28"/>
                <c:pt idx="0">
                  <c:v>52990.200000000004</c:v>
                </c:pt>
                <c:pt idx="1">
                  <c:v>33968.700000000004</c:v>
                </c:pt>
                <c:pt idx="2">
                  <c:v>36603.9</c:v>
                </c:pt>
                <c:pt idx="3">
                  <c:v>57645.000000000007</c:v>
                </c:pt>
                <c:pt idx="4">
                  <c:v>41931</c:v>
                </c:pt>
                <c:pt idx="5">
                  <c:v>41931</c:v>
                </c:pt>
                <c:pt idx="6">
                  <c:v>41366.700000000004</c:v>
                </c:pt>
                <c:pt idx="7">
                  <c:v>77139</c:v>
                </c:pt>
                <c:pt idx="8">
                  <c:v>78796.800000000003</c:v>
                </c:pt>
                <c:pt idx="9">
                  <c:v>81796.5</c:v>
                </c:pt>
                <c:pt idx="10">
                  <c:v>72036</c:v>
                </c:pt>
                <c:pt idx="11">
                  <c:v>93306.6</c:v>
                </c:pt>
                <c:pt idx="12">
                  <c:v>57407.4</c:v>
                </c:pt>
                <c:pt idx="13">
                  <c:v>55798.200000000004</c:v>
                </c:pt>
                <c:pt idx="14">
                  <c:v>61195.500000000007</c:v>
                </c:pt>
                <c:pt idx="15">
                  <c:v>68504.400000000009</c:v>
                </c:pt>
                <c:pt idx="16">
                  <c:v>81472.5</c:v>
                </c:pt>
                <c:pt idx="17">
                  <c:v>91926.900000000009</c:v>
                </c:pt>
                <c:pt idx="18">
                  <c:v>132605.1</c:v>
                </c:pt>
                <c:pt idx="19">
                  <c:v>126675.90000000001</c:v>
                </c:pt>
                <c:pt idx="20">
                  <c:v>126214.20000000001</c:v>
                </c:pt>
                <c:pt idx="21">
                  <c:v>184982.40000000002</c:v>
                </c:pt>
                <c:pt idx="22">
                  <c:v>119080.8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1-2144-8095-1E99120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358016"/>
        <c:axId val="571360064"/>
      </c:lineChart>
      <c:dateAx>
        <c:axId val="571358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71360064"/>
        <c:crosses val="autoZero"/>
        <c:auto val="1"/>
        <c:lblOffset val="100"/>
        <c:baseTimeUnit val="months"/>
      </c:dateAx>
      <c:valAx>
        <c:axId val="57136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57135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Profit Before Tax </a:t>
            </a:r>
            <a:r>
              <a:rPr lang="en-US"/>
              <a:t>(£)</a:t>
            </a:r>
          </a:p>
        </c:rich>
      </c:tx>
      <c:layout>
        <c:manualLayout>
          <c:xMode val="edge"/>
          <c:yMode val="edge"/>
          <c:x val="0.42051378833737302"/>
          <c:y val="2.0434227330779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Data'!$B$27</c:f>
              <c:strCache>
                <c:ptCount val="1"/>
                <c:pt idx="0">
                  <c:v>PROFIT (LOSS) BEFORE TAX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'Source Data'!$N$11:$AO$11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Data'!$N$15:$AO$15</c:f>
              <c:numCache>
                <c:formatCode>_-* #,##0_-;\-* #,##0_-;_-* "-"??_-;_-@_-</c:formatCode>
                <c:ptCount val="28"/>
                <c:pt idx="0">
                  <c:v>28309.500000000004</c:v>
                </c:pt>
                <c:pt idx="1">
                  <c:v>-10832.400000000001</c:v>
                </c:pt>
                <c:pt idx="2">
                  <c:v>19040.400000000001</c:v>
                </c:pt>
                <c:pt idx="3">
                  <c:v>50733</c:v>
                </c:pt>
                <c:pt idx="4">
                  <c:v>19051.2</c:v>
                </c:pt>
                <c:pt idx="5">
                  <c:v>68933.700000000012</c:v>
                </c:pt>
                <c:pt idx="6">
                  <c:v>99578.700000000012</c:v>
                </c:pt>
                <c:pt idx="7">
                  <c:v>26376.300000000003</c:v>
                </c:pt>
                <c:pt idx="8">
                  <c:v>81359.100000000006</c:v>
                </c:pt>
                <c:pt idx="9">
                  <c:v>238917.6</c:v>
                </c:pt>
                <c:pt idx="10">
                  <c:v>199284.30000000002</c:v>
                </c:pt>
                <c:pt idx="11">
                  <c:v>49499.100000000006</c:v>
                </c:pt>
                <c:pt idx="12">
                  <c:v>97748.1</c:v>
                </c:pt>
                <c:pt idx="13">
                  <c:v>23949</c:v>
                </c:pt>
                <c:pt idx="14">
                  <c:v>36525.600000000006</c:v>
                </c:pt>
                <c:pt idx="15">
                  <c:v>18975.600000000002</c:v>
                </c:pt>
                <c:pt idx="16">
                  <c:v>27467.100000000002</c:v>
                </c:pt>
                <c:pt idx="17">
                  <c:v>74895.3</c:v>
                </c:pt>
                <c:pt idx="18">
                  <c:v>138672</c:v>
                </c:pt>
                <c:pt idx="19">
                  <c:v>128106.90000000001</c:v>
                </c:pt>
                <c:pt idx="20">
                  <c:v>184072.5</c:v>
                </c:pt>
                <c:pt idx="21">
                  <c:v>282733.2</c:v>
                </c:pt>
                <c:pt idx="22">
                  <c:v>207427.5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1-A94E-8EF1-80A07EBC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334160"/>
        <c:axId val="571336480"/>
      </c:lineChart>
      <c:dateAx>
        <c:axId val="571334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71336480"/>
        <c:crosses val="autoZero"/>
        <c:auto val="1"/>
        <c:lblOffset val="100"/>
        <c:baseTimeUnit val="months"/>
      </c:dateAx>
      <c:valAx>
        <c:axId val="57133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</a:t>
                </a:r>
                <a:r>
                  <a:rPr lang="en-US"/>
                  <a:t>(£)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57133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Gross</a:t>
            </a:r>
            <a:r>
              <a:rPr lang="en-US" baseline="0"/>
              <a:t> Profit</a:t>
            </a:r>
            <a:r>
              <a:rPr lang="en-US"/>
              <a:t> (%) T12M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Data'!$B$36</c:f>
              <c:strCache>
                <c:ptCount val="1"/>
                <c:pt idx="0">
                  <c:v>GROSS PROFIT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'Source Data'!$N$35:$AO$35</c:f>
              <c:numCache>
                <c:formatCode>mmm\-yy</c:formatCode>
                <c:ptCount val="2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</c:numCache>
            </c:numRef>
          </c:cat>
          <c:val>
            <c:numRef>
              <c:f>'Source Data'!$N$36:$AO$36</c:f>
              <c:numCache>
                <c:formatCode>0%</c:formatCode>
                <c:ptCount val="28"/>
                <c:pt idx="0">
                  <c:v>0.38459367112677462</c:v>
                </c:pt>
                <c:pt idx="1">
                  <c:v>0.37850208012450809</c:v>
                </c:pt>
                <c:pt idx="2">
                  <c:v>0.38000601365959824</c:v>
                </c:pt>
                <c:pt idx="3">
                  <c:v>0.39758047629832521</c:v>
                </c:pt>
                <c:pt idx="4">
                  <c:v>0.41060397733697873</c:v>
                </c:pt>
                <c:pt idx="5">
                  <c:v>0.42352078249669772</c:v>
                </c:pt>
                <c:pt idx="6">
                  <c:v>0.41710146007976884</c:v>
                </c:pt>
                <c:pt idx="7">
                  <c:v>0.39806353099044484</c:v>
                </c:pt>
                <c:pt idx="8">
                  <c:v>0.38223631819547038</c:v>
                </c:pt>
                <c:pt idx="9">
                  <c:v>0.38726983568825518</c:v>
                </c:pt>
                <c:pt idx="10">
                  <c:v>0.40252341527939139</c:v>
                </c:pt>
                <c:pt idx="11">
                  <c:v>0.40878283257004921</c:v>
                </c:pt>
                <c:pt idx="12">
                  <c:v>0.41525282953880538</c:v>
                </c:pt>
                <c:pt idx="13">
                  <c:v>0.42316420829990226</c:v>
                </c:pt>
                <c:pt idx="14">
                  <c:v>0.430646259361053</c:v>
                </c:pt>
                <c:pt idx="15">
                  <c:v>0.42942294003057629</c:v>
                </c:pt>
                <c:pt idx="16">
                  <c:v>0.42762027923430862</c:v>
                </c:pt>
                <c:pt idx="17">
                  <c:v>0.42905727189236792</c:v>
                </c:pt>
                <c:pt idx="18">
                  <c:v>0.41414964840912311</c:v>
                </c:pt>
                <c:pt idx="19">
                  <c:v>0.42234929082789707</c:v>
                </c:pt>
                <c:pt idx="20">
                  <c:v>0.42598790601822478</c:v>
                </c:pt>
                <c:pt idx="21">
                  <c:v>0.40476210955767405</c:v>
                </c:pt>
                <c:pt idx="22">
                  <c:v>0.40295394505107429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4-924C-B0D0-C1C4B953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896480"/>
        <c:axId val="479946736"/>
      </c:lineChart>
      <c:dateAx>
        <c:axId val="4798964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79946736"/>
        <c:crosses val="autoZero"/>
        <c:auto val="1"/>
        <c:lblOffset val="100"/>
        <c:baseTimeUnit val="months"/>
      </c:dateAx>
      <c:valAx>
        <c:axId val="47994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Sales</a:t>
                </a: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47989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86046</xdr:colOff>
      <xdr:row>70</xdr:row>
      <xdr:rowOff>8537</xdr:rowOff>
    </xdr:from>
    <xdr:to>
      <xdr:col>3</xdr:col>
      <xdr:colOff>1068917</xdr:colOff>
      <xdr:row>77</xdr:row>
      <xdr:rowOff>162506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6041DB-148D-1F41-A8DD-FC80C064A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6" y="37600537"/>
          <a:ext cx="1152204" cy="1576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13</xdr:row>
      <xdr:rowOff>31750</xdr:rowOff>
    </xdr:from>
    <xdr:to>
      <xdr:col>16</xdr:col>
      <xdr:colOff>431800</xdr:colOff>
      <xdr:row>41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16</xdr:col>
      <xdr:colOff>387350</xdr:colOff>
      <xdr:row>71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16</xdr:col>
      <xdr:colOff>387350</xdr:colOff>
      <xdr:row>102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16</xdr:col>
      <xdr:colOff>387350</xdr:colOff>
      <xdr:row>133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13</xdr:row>
      <xdr:rowOff>0</xdr:rowOff>
    </xdr:from>
    <xdr:to>
      <xdr:col>33</xdr:col>
      <xdr:colOff>387350</xdr:colOff>
      <xdr:row>40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44</xdr:row>
      <xdr:rowOff>0</xdr:rowOff>
    </xdr:from>
    <xdr:to>
      <xdr:col>33</xdr:col>
      <xdr:colOff>387350</xdr:colOff>
      <xdr:row>71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75</xdr:row>
      <xdr:rowOff>0</xdr:rowOff>
    </xdr:from>
    <xdr:to>
      <xdr:col>33</xdr:col>
      <xdr:colOff>387350</xdr:colOff>
      <xdr:row>102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106</xdr:row>
      <xdr:rowOff>0</xdr:rowOff>
    </xdr:from>
    <xdr:to>
      <xdr:col>33</xdr:col>
      <xdr:colOff>387350</xdr:colOff>
      <xdr:row>133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16</xdr:col>
      <xdr:colOff>387350</xdr:colOff>
      <xdr:row>46</xdr:row>
      <xdr:rowOff>33867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16</xdr:col>
      <xdr:colOff>387350</xdr:colOff>
      <xdr:row>77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16</xdr:col>
      <xdr:colOff>387350</xdr:colOff>
      <xdr:row>109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67734</xdr:colOff>
      <xdr:row>60</xdr:row>
      <xdr:rowOff>50800</xdr:rowOff>
    </xdr:from>
    <xdr:to>
      <xdr:col>14</xdr:col>
      <xdr:colOff>423333</xdr:colOff>
      <xdr:row>60</xdr:row>
      <xdr:rowOff>50803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744134" y="12344400"/>
          <a:ext cx="10312399" cy="3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486833</xdr:colOff>
      <xdr:row>58</xdr:row>
      <xdr:rowOff>101601</xdr:rowOff>
    </xdr:from>
    <xdr:to>
      <xdr:col>18</xdr:col>
      <xdr:colOff>270934</xdr:colOff>
      <xdr:row>61</xdr:row>
      <xdr:rowOff>127001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120033" y="12022668"/>
          <a:ext cx="3103034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baseline="0">
              <a:solidFill>
                <a:srgbClr val="FF0000"/>
              </a:solidFill>
            </a:rPr>
            <a:t>TARGET LEVEL 20%</a:t>
          </a:r>
          <a:endParaRPr lang="en-US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762006</xdr:colOff>
      <xdr:row>25</xdr:row>
      <xdr:rowOff>129</xdr:rowOff>
    </xdr:from>
    <xdr:to>
      <xdr:col>14</xdr:col>
      <xdr:colOff>287872</xdr:colOff>
      <xdr:row>25</xdr:row>
      <xdr:rowOff>132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608673" y="5960662"/>
          <a:ext cx="10312399" cy="3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351372</xdr:colOff>
      <xdr:row>23</xdr:row>
      <xdr:rowOff>50930</xdr:rowOff>
    </xdr:from>
    <xdr:to>
      <xdr:col>18</xdr:col>
      <xdr:colOff>135473</xdr:colOff>
      <xdr:row>26</xdr:row>
      <xdr:rowOff>76330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984572" y="5638930"/>
          <a:ext cx="3103034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baseline="0">
              <a:solidFill>
                <a:srgbClr val="FF0000"/>
              </a:solidFill>
            </a:rPr>
            <a:t>TARGET LEVEL 42%</a:t>
          </a:r>
          <a:endParaRPr lang="en-US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33875</xdr:colOff>
      <xdr:row>91</xdr:row>
      <xdr:rowOff>67731</xdr:rowOff>
    </xdr:from>
    <xdr:to>
      <xdr:col>14</xdr:col>
      <xdr:colOff>389474</xdr:colOff>
      <xdr:row>91</xdr:row>
      <xdr:rowOff>67734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710275" y="18135598"/>
          <a:ext cx="10312399" cy="3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452974</xdr:colOff>
      <xdr:row>89</xdr:row>
      <xdr:rowOff>118533</xdr:rowOff>
    </xdr:from>
    <xdr:to>
      <xdr:col>18</xdr:col>
      <xdr:colOff>237075</xdr:colOff>
      <xdr:row>92</xdr:row>
      <xdr:rowOff>143933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2086174" y="17813866"/>
          <a:ext cx="3103034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baseline="0">
              <a:solidFill>
                <a:srgbClr val="FF0000"/>
              </a:solidFill>
            </a:rPr>
            <a:t>TARGET LEVEL 22%</a:t>
          </a:r>
          <a:endParaRPr lang="en-US" sz="2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17</xdr:row>
      <xdr:rowOff>31750</xdr:rowOff>
    </xdr:from>
    <xdr:to>
      <xdr:col>16</xdr:col>
      <xdr:colOff>431800</xdr:colOff>
      <xdr:row>45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387350</xdr:colOff>
      <xdr:row>76</xdr:row>
      <xdr:rowOff>179916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16</xdr:col>
      <xdr:colOff>387350</xdr:colOff>
      <xdr:row>108</xdr:row>
      <xdr:rowOff>179916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113</xdr:row>
      <xdr:rowOff>0</xdr:rowOff>
    </xdr:from>
    <xdr:to>
      <xdr:col>16</xdr:col>
      <xdr:colOff>387350</xdr:colOff>
      <xdr:row>140</xdr:row>
      <xdr:rowOff>179916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16</xdr:col>
      <xdr:colOff>387350</xdr:colOff>
      <xdr:row>172</xdr:row>
      <xdr:rowOff>179916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fbook@simonhulme.co.uk" TargetMode="External"/><Relationship Id="rId2" Type="http://schemas.openxmlformats.org/officeDocument/2006/relationships/hyperlink" Target="mailto:s.hulme@ucl.ac.uk" TargetMode="External"/><Relationship Id="rId1" Type="http://schemas.openxmlformats.org/officeDocument/2006/relationships/hyperlink" Target="http://www.simonhulme.co.uk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bloomsburyonlineresources.com/entrepreneurial-finance" TargetMode="External"/><Relationship Id="rId4" Type="http://schemas.openxmlformats.org/officeDocument/2006/relationships/hyperlink" Target="https://www.mgmt.ucl.ac.uk/people/simonhul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B1:T245"/>
  <sheetViews>
    <sheetView tabSelected="1" zoomScale="150" zoomScaleNormal="150" zoomScalePageLayoutView="150" workbookViewId="0">
      <selection activeCell="A77" sqref="A77"/>
    </sheetView>
  </sheetViews>
  <sheetFormatPr baseColWidth="10" defaultRowHeight="15" x14ac:dyDescent="0.2"/>
  <cols>
    <col min="1" max="2" width="6" customWidth="1"/>
    <col min="3" max="3" width="2.33203125" customWidth="1"/>
    <col min="4" max="4" width="30.1640625" customWidth="1"/>
    <col min="5" max="5" width="1.33203125" customWidth="1"/>
    <col min="6" max="6" width="20.1640625" customWidth="1"/>
    <col min="7" max="7" width="12.1640625" customWidth="1"/>
    <col min="8" max="8" width="10.83203125" customWidth="1"/>
  </cols>
  <sheetData>
    <row r="1" spans="3:20" s="86" customFormat="1" ht="10" customHeight="1" x14ac:dyDescent="0.2">
      <c r="C1" s="87"/>
      <c r="D1" s="87"/>
      <c r="E1" s="87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  <c r="R1" s="85"/>
      <c r="S1" s="85"/>
      <c r="T1" s="85"/>
    </row>
    <row r="2" spans="3:20" s="86" customFormat="1" ht="29" x14ac:dyDescent="0.2">
      <c r="C2" s="83" t="s">
        <v>86</v>
      </c>
      <c r="D2" s="83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85"/>
      <c r="S2" s="85"/>
      <c r="T2" s="85"/>
    </row>
    <row r="3" spans="3:20" s="86" customFormat="1" ht="16" x14ac:dyDescent="0.2">
      <c r="C3" s="87" t="s">
        <v>2</v>
      </c>
      <c r="D3" s="87"/>
      <c r="E3" s="8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85"/>
      <c r="S3" s="85"/>
      <c r="T3" s="85"/>
    </row>
    <row r="4" spans="3:20" s="86" customFormat="1" ht="12" customHeight="1" x14ac:dyDescent="0.2">
      <c r="C4" s="87"/>
      <c r="D4" s="87"/>
      <c r="E4" s="8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85"/>
      <c r="S4" s="85"/>
      <c r="T4" s="85"/>
    </row>
    <row r="5" spans="3:20" s="20" customFormat="1" ht="16" x14ac:dyDescent="0.2">
      <c r="C5" s="22"/>
      <c r="D5" s="22"/>
      <c r="E5" s="2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9"/>
      <c r="S5" s="19"/>
      <c r="T5" s="19"/>
    </row>
    <row r="6" spans="3:20" s="86" customFormat="1" ht="21" x14ac:dyDescent="0.2">
      <c r="C6" s="88" t="s">
        <v>3</v>
      </c>
      <c r="D6" s="88"/>
      <c r="E6" s="88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85"/>
      <c r="S6" s="85"/>
      <c r="T6" s="85"/>
    </row>
    <row r="7" spans="3:20" s="20" customFormat="1" ht="16" x14ac:dyDescent="0.2">
      <c r="C7" s="22"/>
      <c r="D7" s="22"/>
      <c r="E7" s="2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9"/>
      <c r="S7" s="19"/>
      <c r="T7" s="19"/>
    </row>
    <row r="8" spans="3:20" s="20" customFormat="1" ht="16" x14ac:dyDescent="0.2">
      <c r="C8" s="22" t="s">
        <v>4</v>
      </c>
      <c r="D8" s="22"/>
      <c r="E8" s="2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19"/>
    </row>
    <row r="9" spans="3:20" s="20" customFormat="1" ht="16" x14ac:dyDescent="0.2">
      <c r="C9" s="22" t="s">
        <v>21</v>
      </c>
      <c r="D9" s="22"/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9"/>
      <c r="S9" s="19"/>
      <c r="T9" s="19"/>
    </row>
    <row r="10" spans="3:20" s="20" customFormat="1" ht="16" x14ac:dyDescent="0.2">
      <c r="C10" s="22" t="s">
        <v>5</v>
      </c>
      <c r="D10" s="22"/>
      <c r="E10" s="22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  <c r="T10" s="19"/>
    </row>
    <row r="11" spans="3:20" s="20" customFormat="1" ht="16" x14ac:dyDescent="0.2">
      <c r="C11" s="22"/>
      <c r="D11" s="2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</row>
    <row r="12" spans="3:20" s="20" customFormat="1" ht="16" x14ac:dyDescent="0.2">
      <c r="C12" s="22" t="s">
        <v>62</v>
      </c>
      <c r="D12" s="22"/>
      <c r="E12" s="2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9"/>
      <c r="T12" s="19"/>
    </row>
    <row r="13" spans="3:20" s="20" customFormat="1" ht="16" x14ac:dyDescent="0.2">
      <c r="C13" s="22" t="s">
        <v>87</v>
      </c>
      <c r="D13" s="22"/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9"/>
      <c r="S13" s="19"/>
      <c r="T13" s="19"/>
    </row>
    <row r="14" spans="3:20" s="20" customFormat="1" ht="16" x14ac:dyDescent="0.2">
      <c r="C14" s="22"/>
      <c r="D14" s="22"/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19"/>
      <c r="T14" s="19"/>
    </row>
    <row r="15" spans="3:20" s="20" customFormat="1" ht="16" x14ac:dyDescent="0.2">
      <c r="C15" s="22" t="s">
        <v>88</v>
      </c>
      <c r="D15" s="22"/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9"/>
      <c r="S15" s="19"/>
      <c r="T15" s="19"/>
    </row>
    <row r="16" spans="3:20" s="20" customFormat="1" ht="16" x14ac:dyDescent="0.2">
      <c r="C16" s="22" t="s">
        <v>63</v>
      </c>
      <c r="D16" s="22"/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9"/>
      <c r="S16" s="19"/>
      <c r="T16" s="19"/>
    </row>
    <row r="17" spans="3:20" s="20" customFormat="1" ht="16" x14ac:dyDescent="0.2">
      <c r="C17" s="22"/>
      <c r="D17" s="22"/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</row>
    <row r="18" spans="3:20" s="20" customFormat="1" ht="16" x14ac:dyDescent="0.2">
      <c r="C18" s="22" t="s">
        <v>64</v>
      </c>
      <c r="D18" s="22"/>
      <c r="E18" s="2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9"/>
      <c r="S18" s="19"/>
      <c r="T18" s="19"/>
    </row>
    <row r="19" spans="3:20" s="20" customFormat="1" ht="16" x14ac:dyDescent="0.2">
      <c r="C19" s="22" t="s">
        <v>6</v>
      </c>
      <c r="D19" s="22"/>
      <c r="E19" s="2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9"/>
      <c r="S19" s="19"/>
      <c r="T19" s="19"/>
    </row>
    <row r="20" spans="3:20" s="20" customFormat="1" ht="16" x14ac:dyDescent="0.2">
      <c r="C20" s="22"/>
      <c r="D20" s="22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  <c r="T20" s="19"/>
    </row>
    <row r="21" spans="3:20" s="20" customFormat="1" ht="16" x14ac:dyDescent="0.2">
      <c r="C21" s="22" t="s">
        <v>65</v>
      </c>
      <c r="D21" s="22"/>
      <c r="E21" s="22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9"/>
      <c r="S21" s="19"/>
      <c r="T21" s="19"/>
    </row>
    <row r="22" spans="3:20" s="20" customFormat="1" ht="16" x14ac:dyDescent="0.2">
      <c r="C22" s="22" t="s">
        <v>11</v>
      </c>
      <c r="D22" s="22"/>
      <c r="E22" s="2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19"/>
      <c r="S22" s="19"/>
      <c r="T22" s="19"/>
    </row>
    <row r="23" spans="3:20" s="20" customFormat="1" ht="16" x14ac:dyDescent="0.2">
      <c r="C23" s="22" t="s">
        <v>12</v>
      </c>
      <c r="D23" s="22"/>
      <c r="E23" s="2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9"/>
      <c r="T23" s="19"/>
    </row>
    <row r="24" spans="3:20" s="20" customFormat="1" ht="16" x14ac:dyDescent="0.2">
      <c r="C24" s="22"/>
      <c r="D24" s="22"/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9"/>
      <c r="S24" s="19"/>
      <c r="T24" s="19"/>
    </row>
    <row r="25" spans="3:20" s="20" customFormat="1" ht="16" x14ac:dyDescent="0.2">
      <c r="C25" s="22" t="s">
        <v>7</v>
      </c>
      <c r="D25" s="22"/>
      <c r="E25" s="2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9"/>
      <c r="S25" s="19"/>
      <c r="T25" s="19"/>
    </row>
    <row r="26" spans="3:20" s="20" customFormat="1" ht="16" x14ac:dyDescent="0.2">
      <c r="C26" s="22" t="s">
        <v>61</v>
      </c>
      <c r="D26" s="22"/>
      <c r="E26" s="2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9"/>
      <c r="S26" s="19"/>
      <c r="T26" s="19"/>
    </row>
    <row r="27" spans="3:20" s="20" customFormat="1" ht="16" x14ac:dyDescent="0.2">
      <c r="C27" s="22"/>
      <c r="D27" s="22"/>
      <c r="E27" s="2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9"/>
      <c r="T27" s="19"/>
    </row>
    <row r="28" spans="3:20" s="20" customFormat="1" ht="16" x14ac:dyDescent="0.2">
      <c r="C28" s="22" t="s">
        <v>90</v>
      </c>
      <c r="D28" s="22"/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19"/>
      <c r="T28" s="19"/>
    </row>
    <row r="29" spans="3:20" s="20" customFormat="1" ht="16" x14ac:dyDescent="0.2">
      <c r="C29" s="22" t="s">
        <v>91</v>
      </c>
      <c r="D29" s="22"/>
      <c r="E29" s="2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9"/>
    </row>
    <row r="30" spans="3:20" s="20" customFormat="1" ht="16" x14ac:dyDescent="0.2">
      <c r="C30" s="22" t="s">
        <v>92</v>
      </c>
      <c r="D30" s="22"/>
      <c r="E30" s="2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19"/>
      <c r="S30" s="19"/>
      <c r="T30" s="19"/>
    </row>
    <row r="31" spans="3:20" s="20" customFormat="1" ht="16" x14ac:dyDescent="0.2">
      <c r="C31" s="22"/>
      <c r="D31" s="22"/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</row>
    <row r="32" spans="3:20" s="86" customFormat="1" ht="21" x14ac:dyDescent="0.2">
      <c r="C32" s="88" t="s">
        <v>45</v>
      </c>
      <c r="D32" s="88"/>
      <c r="E32" s="88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5"/>
      <c r="S32" s="85"/>
      <c r="T32" s="85"/>
    </row>
    <row r="33" spans="2:20" s="20" customFormat="1" ht="16" x14ac:dyDescent="0.2">
      <c r="C33" s="22"/>
      <c r="D33" s="22"/>
      <c r="E33" s="2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9"/>
      <c r="S33" s="19"/>
      <c r="T33" s="19"/>
    </row>
    <row r="34" spans="2:20" s="20" customFormat="1" ht="16" x14ac:dyDescent="0.2">
      <c r="B34" s="20">
        <v>1</v>
      </c>
      <c r="D34" s="20" t="s">
        <v>89</v>
      </c>
      <c r="L34" s="22"/>
      <c r="M34" s="18"/>
      <c r="N34" s="18"/>
      <c r="O34" s="18"/>
      <c r="P34" s="18"/>
      <c r="Q34" s="19"/>
      <c r="R34" s="19"/>
      <c r="S34" s="19"/>
      <c r="T34" s="19"/>
    </row>
    <row r="35" spans="2:20" s="20" customFormat="1" ht="16" x14ac:dyDescent="0.2">
      <c r="D35" s="20" t="s">
        <v>46</v>
      </c>
      <c r="L35" s="22"/>
      <c r="M35" s="18"/>
      <c r="N35" s="18"/>
      <c r="O35" s="18"/>
      <c r="P35" s="18"/>
      <c r="Q35" s="19"/>
      <c r="R35" s="19"/>
      <c r="S35" s="19"/>
      <c r="T35" s="19"/>
    </row>
    <row r="36" spans="2:20" s="20" customFormat="1" ht="16" x14ac:dyDescent="0.2">
      <c r="L36" s="22"/>
      <c r="M36" s="18"/>
      <c r="N36" s="18"/>
      <c r="O36" s="18"/>
      <c r="P36" s="18"/>
      <c r="Q36" s="19"/>
      <c r="R36" s="19"/>
      <c r="S36" s="19"/>
      <c r="T36" s="19"/>
    </row>
    <row r="37" spans="2:20" s="20" customFormat="1" ht="16" x14ac:dyDescent="0.2">
      <c r="B37" s="20">
        <v>2</v>
      </c>
      <c r="D37" s="20" t="s">
        <v>48</v>
      </c>
      <c r="L37" s="22"/>
      <c r="M37" s="18"/>
      <c r="N37" s="18"/>
      <c r="O37" s="18"/>
      <c r="P37" s="18"/>
      <c r="Q37" s="19"/>
      <c r="R37" s="19"/>
      <c r="S37" s="19"/>
      <c r="T37" s="19"/>
    </row>
    <row r="38" spans="2:20" s="20" customFormat="1" ht="16" x14ac:dyDescent="0.2">
      <c r="D38" s="20" t="s">
        <v>49</v>
      </c>
      <c r="L38" s="22"/>
      <c r="M38" s="18"/>
      <c r="N38" s="18"/>
      <c r="O38" s="18"/>
      <c r="P38" s="18"/>
      <c r="Q38" s="19"/>
      <c r="R38" s="19"/>
      <c r="S38" s="19"/>
      <c r="T38" s="19"/>
    </row>
    <row r="39" spans="2:20" s="22" customFormat="1" ht="16" x14ac:dyDescent="0.2"/>
    <row r="40" spans="2:20" s="22" customFormat="1" ht="16" x14ac:dyDescent="0.2">
      <c r="B40" s="22">
        <v>3</v>
      </c>
      <c r="D40" s="22" t="s">
        <v>50</v>
      </c>
    </row>
    <row r="41" spans="2:20" s="22" customFormat="1" ht="16" x14ac:dyDescent="0.2">
      <c r="D41" s="22" t="s">
        <v>66</v>
      </c>
    </row>
    <row r="42" spans="2:20" s="22" customFormat="1" ht="16" x14ac:dyDescent="0.2"/>
    <row r="43" spans="2:20" s="22" customFormat="1" ht="16" x14ac:dyDescent="0.2">
      <c r="B43" s="22">
        <v>4</v>
      </c>
      <c r="D43" s="22" t="s">
        <v>51</v>
      </c>
    </row>
    <row r="44" spans="2:20" s="22" customFormat="1" ht="16" x14ac:dyDescent="0.2">
      <c r="D44" s="22" t="s">
        <v>52</v>
      </c>
    </row>
    <row r="45" spans="2:20" s="22" customFormat="1" ht="16" x14ac:dyDescent="0.2">
      <c r="D45" s="22" t="s">
        <v>53</v>
      </c>
    </row>
    <row r="46" spans="2:20" s="22" customFormat="1" ht="16" x14ac:dyDescent="0.2"/>
    <row r="47" spans="2:20" s="22" customFormat="1" ht="16" x14ac:dyDescent="0.2">
      <c r="B47" s="22">
        <v>5</v>
      </c>
      <c r="D47" s="22" t="s">
        <v>67</v>
      </c>
    </row>
    <row r="48" spans="2:20" s="22" customFormat="1" ht="16" x14ac:dyDescent="0.2">
      <c r="D48" s="22" t="s">
        <v>54</v>
      </c>
    </row>
    <row r="49" spans="2:20" s="22" customFormat="1" ht="16" x14ac:dyDescent="0.2">
      <c r="D49" s="22" t="s">
        <v>55</v>
      </c>
    </row>
    <row r="50" spans="2:20" s="22" customFormat="1" ht="16" x14ac:dyDescent="0.2">
      <c r="D50" s="22" t="s">
        <v>105</v>
      </c>
    </row>
    <row r="51" spans="2:20" s="22" customFormat="1" ht="16" x14ac:dyDescent="0.2"/>
    <row r="52" spans="2:20" s="22" customFormat="1" ht="16" x14ac:dyDescent="0.2">
      <c r="B52" s="22">
        <v>6</v>
      </c>
      <c r="D52" s="22" t="s">
        <v>17</v>
      </c>
    </row>
    <row r="53" spans="2:20" s="22" customFormat="1" ht="16" x14ac:dyDescent="0.2">
      <c r="D53" s="22" t="s">
        <v>19</v>
      </c>
    </row>
    <row r="54" spans="2:20" s="22" customFormat="1" ht="16" x14ac:dyDescent="0.2">
      <c r="D54" s="22" t="s">
        <v>18</v>
      </c>
    </row>
    <row r="55" spans="2:20" s="22" customFormat="1" ht="16" x14ac:dyDescent="0.2">
      <c r="D55" s="22" t="s">
        <v>20</v>
      </c>
    </row>
    <row r="56" spans="2:20" s="22" customFormat="1" ht="16" x14ac:dyDescent="0.2">
      <c r="D56" s="22" t="s">
        <v>56</v>
      </c>
    </row>
    <row r="57" spans="2:20" s="22" customFormat="1" ht="16" x14ac:dyDescent="0.2">
      <c r="D57" s="22" t="s">
        <v>57</v>
      </c>
    </row>
    <row r="58" spans="2:20" s="22" customFormat="1" ht="16" x14ac:dyDescent="0.2"/>
    <row r="59" spans="2:20" s="22" customFormat="1" ht="16" x14ac:dyDescent="0.2">
      <c r="D59" s="22" t="s">
        <v>47</v>
      </c>
    </row>
    <row r="60" spans="2:20" s="22" customFormat="1" ht="16" x14ac:dyDescent="0.2"/>
    <row r="61" spans="2:20" s="22" customFormat="1" ht="16" x14ac:dyDescent="0.2">
      <c r="D61" s="22" t="s">
        <v>58</v>
      </c>
    </row>
    <row r="62" spans="2:20" s="22" customFormat="1" ht="16" x14ac:dyDescent="0.2"/>
    <row r="63" spans="2:20" s="86" customFormat="1" ht="21" x14ac:dyDescent="0.2">
      <c r="C63" s="88" t="s">
        <v>8</v>
      </c>
      <c r="D63" s="88"/>
      <c r="E63" s="8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  <c r="R63" s="85"/>
      <c r="S63" s="85"/>
      <c r="T63" s="85"/>
    </row>
    <row r="64" spans="2:20" s="20" customFormat="1" ht="16" x14ac:dyDescent="0.2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</row>
    <row r="65" spans="2:20" s="20" customFormat="1" ht="16" x14ac:dyDescent="0.2">
      <c r="C65" s="106" t="s">
        <v>9</v>
      </c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2:20" s="20" customFormat="1" ht="16" x14ac:dyDescent="0.2">
      <c r="C66" s="106" t="s">
        <v>93</v>
      </c>
      <c r="D66" s="10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2:20" s="20" customFormat="1" ht="16" x14ac:dyDescent="0.2">
      <c r="C67" s="106" t="s">
        <v>106</v>
      </c>
      <c r="D67" s="10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2:20" s="20" customFormat="1" ht="16" x14ac:dyDescent="0.2"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2:20" s="86" customFormat="1" ht="21" x14ac:dyDescent="0.2">
      <c r="C69" s="88" t="s">
        <v>94</v>
      </c>
      <c r="D69" s="88"/>
      <c r="E69" s="88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5"/>
      <c r="R69" s="85"/>
      <c r="S69" s="85"/>
      <c r="T69" s="85"/>
    </row>
    <row r="70" spans="2:20" s="20" customFormat="1" ht="16" x14ac:dyDescent="0.2">
      <c r="C70" s="106"/>
      <c r="D70" s="10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2:20" s="20" customFormat="1" ht="16" x14ac:dyDescent="0.2">
      <c r="C71" s="106"/>
      <c r="D71" s="106"/>
      <c r="E71" s="107"/>
      <c r="F71" s="107" t="s">
        <v>95</v>
      </c>
      <c r="G71" s="107"/>
      <c r="H71" s="107"/>
      <c r="I71" s="107"/>
      <c r="J71" s="107"/>
      <c r="K71" s="107"/>
      <c r="L71" s="107"/>
      <c r="M71" s="107"/>
      <c r="N71" s="107"/>
      <c r="O71" s="107"/>
    </row>
    <row r="72" spans="2:20" s="20" customFormat="1" ht="16" x14ac:dyDescent="0.2">
      <c r="C72" s="106"/>
      <c r="D72" s="106"/>
      <c r="E72" s="107"/>
      <c r="F72" s="108" t="s">
        <v>96</v>
      </c>
      <c r="G72" s="107"/>
      <c r="H72" s="107"/>
      <c r="I72" s="107"/>
      <c r="J72" s="107"/>
      <c r="K72" s="107"/>
      <c r="L72" s="107"/>
      <c r="M72" s="107"/>
      <c r="N72" s="107"/>
      <c r="O72" s="107"/>
    </row>
    <row r="73" spans="2:20" s="20" customFormat="1" ht="16" x14ac:dyDescent="0.2">
      <c r="C73" s="106"/>
      <c r="D73" s="106"/>
      <c r="E73" s="107"/>
      <c r="F73" s="108" t="s">
        <v>103</v>
      </c>
      <c r="G73" s="107"/>
      <c r="H73" s="107"/>
      <c r="I73" s="107"/>
      <c r="J73" s="107"/>
      <c r="K73" s="107"/>
      <c r="L73" s="107"/>
      <c r="M73" s="107"/>
      <c r="N73" s="107"/>
      <c r="O73" s="107"/>
    </row>
    <row r="74" spans="2:20" s="20" customFormat="1" ht="16" x14ac:dyDescent="0.2">
      <c r="C74" s="106"/>
      <c r="D74" s="106"/>
      <c r="E74" s="107"/>
      <c r="F74" s="20" t="s">
        <v>104</v>
      </c>
      <c r="G74" s="107"/>
      <c r="H74" s="107"/>
      <c r="I74" s="107"/>
      <c r="J74" s="107"/>
      <c r="K74" s="107"/>
      <c r="L74" s="107"/>
      <c r="M74" s="107"/>
      <c r="N74" s="107"/>
      <c r="O74" s="107"/>
    </row>
    <row r="75" spans="2:20" s="20" customFormat="1" ht="16" x14ac:dyDescent="0.2">
      <c r="C75" s="106"/>
      <c r="D75" s="106"/>
      <c r="E75" s="107"/>
      <c r="G75" s="107"/>
      <c r="H75" s="107"/>
      <c r="I75" s="107"/>
      <c r="J75" s="107"/>
      <c r="K75" s="107"/>
      <c r="L75" s="107"/>
      <c r="M75" s="107"/>
      <c r="N75" s="107"/>
      <c r="O75" s="107"/>
    </row>
    <row r="76" spans="2:20" s="20" customFormat="1" ht="16" x14ac:dyDescent="0.2">
      <c r="B76" s="106"/>
      <c r="C76" s="107"/>
      <c r="E76" s="107"/>
      <c r="F76" s="112" t="s">
        <v>115</v>
      </c>
      <c r="G76" s="107"/>
      <c r="H76" s="107"/>
      <c r="I76" s="107"/>
      <c r="J76" s="107"/>
      <c r="K76" s="107"/>
      <c r="L76" s="107"/>
      <c r="M76" s="107"/>
    </row>
    <row r="77" spans="2:20" s="20" customFormat="1" ht="16" x14ac:dyDescent="0.2">
      <c r="B77" s="106"/>
      <c r="C77" s="107"/>
      <c r="E77" s="107"/>
      <c r="F77" s="112"/>
      <c r="G77" s="107"/>
      <c r="H77" s="107"/>
      <c r="I77" s="107"/>
      <c r="J77" s="107"/>
      <c r="K77" s="107"/>
      <c r="L77" s="107"/>
      <c r="M77" s="107"/>
    </row>
    <row r="78" spans="2:20" s="20" customFormat="1" ht="16" x14ac:dyDescent="0.2">
      <c r="B78" s="106"/>
      <c r="C78" s="107"/>
      <c r="E78" s="107"/>
      <c r="F78" s="112"/>
      <c r="G78" s="107"/>
      <c r="H78" s="107"/>
      <c r="I78" s="107"/>
      <c r="J78" s="107"/>
      <c r="K78" s="107"/>
      <c r="L78" s="107"/>
      <c r="M78" s="107"/>
    </row>
    <row r="79" spans="2:20" s="20" customFormat="1" ht="16" x14ac:dyDescent="0.2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</row>
    <row r="80" spans="2:20" s="86" customFormat="1" ht="21" x14ac:dyDescent="0.2">
      <c r="C80" s="88" t="s">
        <v>97</v>
      </c>
      <c r="D80" s="88"/>
      <c r="E80" s="88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5"/>
      <c r="R80" s="85"/>
      <c r="S80" s="85"/>
      <c r="T80" s="85"/>
    </row>
    <row r="81" spans="3:20" s="20" customFormat="1" ht="16" x14ac:dyDescent="0.2">
      <c r="C81" s="109"/>
      <c r="D81" s="109"/>
      <c r="E81" s="107"/>
      <c r="F81" s="107"/>
      <c r="H81" s="107"/>
      <c r="I81" s="107"/>
      <c r="J81" s="107"/>
      <c r="K81" s="107"/>
      <c r="L81" s="107"/>
      <c r="M81" s="107"/>
      <c r="N81" s="107"/>
      <c r="O81" s="107"/>
    </row>
    <row r="82" spans="3:20" s="20" customFormat="1" ht="16" x14ac:dyDescent="0.2">
      <c r="C82" s="110" t="s">
        <v>98</v>
      </c>
      <c r="D82" s="110"/>
      <c r="E82" s="107"/>
      <c r="F82" s="111" t="s">
        <v>59</v>
      </c>
      <c r="H82" s="107"/>
      <c r="I82" s="107"/>
      <c r="J82" s="107"/>
      <c r="K82" s="107"/>
      <c r="L82" s="107"/>
      <c r="M82" s="107"/>
      <c r="N82" s="107"/>
      <c r="O82" s="107"/>
    </row>
    <row r="83" spans="3:20" s="20" customFormat="1" ht="16" x14ac:dyDescent="0.2">
      <c r="C83" s="107"/>
      <c r="D83" s="107"/>
      <c r="E83" s="107"/>
      <c r="F83" s="112" t="s">
        <v>99</v>
      </c>
      <c r="I83" s="107"/>
      <c r="J83" s="107"/>
      <c r="K83" s="107"/>
      <c r="L83" s="107"/>
      <c r="M83" s="107"/>
      <c r="N83" s="107"/>
      <c r="O83" s="107"/>
    </row>
    <row r="84" spans="3:20" s="20" customFormat="1" ht="18" customHeight="1" x14ac:dyDescent="0.2">
      <c r="C84" s="107"/>
      <c r="D84" s="107"/>
      <c r="E84" s="107"/>
      <c r="I84" s="107"/>
      <c r="J84" s="113"/>
      <c r="K84" s="107"/>
      <c r="L84" s="107"/>
      <c r="M84" s="107"/>
      <c r="N84" s="107"/>
      <c r="O84" s="107"/>
    </row>
    <row r="85" spans="3:20" s="21" customFormat="1" ht="16" x14ac:dyDescent="0.2">
      <c r="C85" s="114" t="s">
        <v>100</v>
      </c>
      <c r="D85" s="114"/>
      <c r="E85" s="108"/>
      <c r="F85" s="112" t="s">
        <v>101</v>
      </c>
      <c r="I85" s="108"/>
      <c r="J85" s="107"/>
      <c r="K85" s="107"/>
      <c r="L85" s="107"/>
      <c r="M85" s="108"/>
      <c r="N85" s="108"/>
      <c r="O85" s="108"/>
    </row>
    <row r="86" spans="3:20" s="21" customFormat="1" ht="16" x14ac:dyDescent="0.2">
      <c r="E86" s="108"/>
      <c r="I86" s="108"/>
      <c r="J86" s="107"/>
      <c r="K86" s="108"/>
      <c r="L86" s="108"/>
      <c r="M86" s="108"/>
      <c r="N86" s="108"/>
      <c r="O86" s="108"/>
    </row>
    <row r="87" spans="3:20" s="21" customFormat="1" ht="16" x14ac:dyDescent="0.2">
      <c r="C87" s="114" t="s">
        <v>102</v>
      </c>
      <c r="D87" s="114"/>
      <c r="E87" s="108"/>
      <c r="F87" s="111" t="s">
        <v>60</v>
      </c>
      <c r="H87" s="108"/>
      <c r="I87" s="108"/>
      <c r="L87" s="108"/>
      <c r="M87" s="108"/>
      <c r="N87" s="108"/>
      <c r="O87" s="108"/>
    </row>
    <row r="88" spans="3:20" s="21" customFormat="1" ht="16" x14ac:dyDescent="0.2">
      <c r="C88" s="114"/>
      <c r="D88" s="114"/>
      <c r="E88" s="108"/>
      <c r="F88" s="108"/>
      <c r="G88" s="108"/>
      <c r="H88" s="108"/>
      <c r="I88" s="108"/>
      <c r="L88" s="108"/>
      <c r="M88" s="108"/>
      <c r="N88" s="108"/>
      <c r="O88" s="108"/>
    </row>
    <row r="89" spans="3:20" s="86" customFormat="1" ht="21" x14ac:dyDescent="0.2">
      <c r="C89" s="88" t="s">
        <v>10</v>
      </c>
      <c r="D89" s="88"/>
      <c r="E89" s="88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  <c r="R89" s="85"/>
      <c r="S89" s="85"/>
      <c r="T89" s="85"/>
    </row>
    <row r="90" spans="3:20" s="21" customFormat="1" ht="16" x14ac:dyDescent="0.2">
      <c r="C90" s="115"/>
      <c r="D90" s="115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</row>
    <row r="91" spans="3:20" s="21" customFormat="1" ht="16" x14ac:dyDescent="0.2">
      <c r="C91" s="116" t="s">
        <v>114</v>
      </c>
      <c r="D91" s="116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</row>
    <row r="92" spans="3:20" s="21" customFormat="1" x14ac:dyDescent="0.2"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3:20" s="21" customFormat="1" ht="16" x14ac:dyDescent="0.2">
      <c r="C93" s="106" t="s">
        <v>116</v>
      </c>
    </row>
    <row r="94" spans="3:20" s="21" customFormat="1" ht="16" x14ac:dyDescent="0.2">
      <c r="C94" s="117"/>
    </row>
    <row r="95" spans="3:20" s="21" customFormat="1" x14ac:dyDescent="0.2"/>
    <row r="96" spans="3:20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</sheetData>
  <hyperlinks>
    <hyperlink ref="F87" r:id="rId1" xr:uid="{FAD1EA9D-F71C-594C-A3DD-0F70938BD9C3}"/>
    <hyperlink ref="F82" r:id="rId2" xr:uid="{D46AEFB5-0450-1049-B2CF-96821D8665DD}"/>
    <hyperlink ref="F85" r:id="rId3" xr:uid="{DBFC1016-F02B-F84C-9073-8E6A873CB9DE}"/>
    <hyperlink ref="F83" r:id="rId4" xr:uid="{799F794E-8288-2844-B843-93D69EA0DEA5}"/>
    <hyperlink ref="F76" r:id="rId5" xr:uid="{42F68674-5C35-A74C-BDD0-10D2BB659EEF}"/>
  </hyperlinks>
  <pageMargins left="0.75" right="0.75" top="1" bottom="1" header="0.5" footer="0.5"/>
  <pageSetup paperSize="9" orientation="portrait" horizontalDpi="4294967292" verticalDpi="4294967292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BY318"/>
  <sheetViews>
    <sheetView zoomScale="60" zoomScaleNormal="60" zoomScalePageLayoutView="60" workbookViewId="0">
      <selection activeCell="B2" sqref="B2"/>
    </sheetView>
  </sheetViews>
  <sheetFormatPr baseColWidth="10" defaultRowHeight="15" x14ac:dyDescent="0.2"/>
  <cols>
    <col min="1" max="1" width="5.1640625" customWidth="1"/>
  </cols>
  <sheetData>
    <row r="1" spans="1:77" ht="19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</row>
    <row r="3" spans="1:77" s="96" customFormat="1" ht="37" x14ac:dyDescent="0.45">
      <c r="A3" s="94"/>
      <c r="B3" s="95" t="s">
        <v>41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 t="s">
        <v>42</v>
      </c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</row>
    <row r="4" spans="1:77" s="93" customFormat="1" ht="24" x14ac:dyDescent="0.3">
      <c r="A4" s="91"/>
      <c r="B4" s="92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</row>
    <row r="5" spans="1:77" s="93" customFormat="1" ht="24" x14ac:dyDescent="0.3">
      <c r="A5" s="91"/>
      <c r="B5" s="92" t="s">
        <v>39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 t="s">
        <v>44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</row>
    <row r="6" spans="1:77" s="93" customFormat="1" ht="24" x14ac:dyDescent="0.3">
      <c r="A6" s="91"/>
      <c r="B6" s="92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</row>
    <row r="7" spans="1:77" s="93" customFormat="1" ht="24" x14ac:dyDescent="0.3">
      <c r="A7" s="91"/>
      <c r="B7" s="92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 t="s">
        <v>43</v>
      </c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</row>
    <row r="8" spans="1:77" s="93" customFormat="1" ht="24" x14ac:dyDescent="0.3">
      <c r="A8" s="91"/>
      <c r="B8" s="92" t="s">
        <v>40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s="93" customFormat="1" ht="24" x14ac:dyDescent="0.3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</row>
    <row r="10" spans="1:77" s="93" customFormat="1" ht="24" x14ac:dyDescent="0.3">
      <c r="A10" s="91"/>
      <c r="B10" s="92" t="s">
        <v>110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s="93" customFormat="1" ht="24" x14ac:dyDescent="0.3">
      <c r="A11" s="91"/>
      <c r="B11" s="92" t="s">
        <v>80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s="93" customFormat="1" ht="24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s="93" customFormat="1" ht="24" x14ac:dyDescent="0.3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77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</row>
    <row r="16" spans="1:77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</row>
    <row r="17" spans="1:77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</row>
    <row r="18" spans="1:77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</row>
    <row r="20" spans="1:77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</row>
    <row r="21" spans="1:77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</row>
    <row r="22" spans="1:77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</row>
    <row r="23" spans="1:77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</row>
    <row r="24" spans="1:77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</row>
    <row r="25" spans="1:77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</row>
    <row r="26" spans="1:77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</row>
    <row r="27" spans="1:77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</row>
    <row r="28" spans="1:77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</row>
    <row r="29" spans="1:77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</row>
    <row r="30" spans="1:77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</row>
    <row r="31" spans="1:77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</row>
    <row r="32" spans="1:77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</row>
    <row r="33" spans="1:77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</row>
    <row r="34" spans="1:77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</row>
    <row r="35" spans="1:77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</row>
    <row r="36" spans="1:77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</row>
    <row r="37" spans="1:77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</row>
    <row r="38" spans="1:77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</row>
    <row r="39" spans="1:77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</row>
    <row r="40" spans="1:77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</row>
    <row r="41" spans="1:77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</row>
    <row r="42" spans="1:77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</row>
    <row r="43" spans="1:77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</row>
    <row r="44" spans="1:77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</row>
    <row r="45" spans="1:77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</row>
    <row r="46" spans="1:77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</row>
    <row r="47" spans="1:77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</row>
    <row r="48" spans="1:77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</row>
    <row r="49" spans="1:77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</row>
    <row r="50" spans="1:77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</row>
    <row r="51" spans="1:77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</row>
    <row r="52" spans="1:77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</row>
    <row r="53" spans="1:77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</row>
    <row r="54" spans="1:77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</row>
    <row r="55" spans="1:77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</row>
    <row r="56" spans="1:77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</row>
    <row r="57" spans="1:77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</row>
    <row r="58" spans="1:77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</row>
    <row r="59" spans="1:77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</row>
    <row r="60" spans="1:77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</row>
    <row r="61" spans="1:77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</row>
    <row r="62" spans="1:77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</row>
    <row r="63" spans="1:7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</row>
    <row r="64" spans="1:77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</row>
    <row r="65" spans="1:77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</row>
    <row r="66" spans="1:77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</row>
    <row r="67" spans="1:77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</row>
    <row r="68" spans="1:77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</row>
    <row r="69" spans="1:77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</row>
    <row r="70" spans="1:77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</row>
    <row r="71" spans="1:77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</row>
    <row r="72" spans="1:77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</row>
    <row r="73" spans="1:77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</row>
    <row r="74" spans="1:77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</row>
    <row r="75" spans="1:77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</row>
    <row r="76" spans="1:77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</row>
    <row r="77" spans="1:77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</row>
    <row r="78" spans="1:77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</row>
    <row r="79" spans="1:77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</row>
    <row r="80" spans="1:77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</row>
    <row r="81" spans="1:77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</row>
    <row r="82" spans="1:77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</row>
    <row r="83" spans="1:77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</row>
    <row r="84" spans="1:77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</row>
    <row r="85" spans="1:77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</row>
    <row r="86" spans="1:77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</row>
    <row r="87" spans="1:77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</row>
    <row r="88" spans="1:77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</row>
    <row r="89" spans="1:77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</row>
    <row r="90" spans="1:77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</row>
    <row r="91" spans="1:77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</row>
    <row r="92" spans="1:77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</row>
    <row r="93" spans="1:77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</row>
    <row r="94" spans="1:77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</row>
    <row r="95" spans="1:77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</row>
    <row r="96" spans="1:77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</row>
    <row r="97" spans="1:77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</row>
    <row r="98" spans="1:77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</row>
    <row r="99" spans="1:77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</row>
    <row r="100" spans="1:77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</row>
    <row r="101" spans="1:77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</row>
    <row r="102" spans="1:77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</row>
    <row r="103" spans="1:77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</row>
    <row r="104" spans="1:77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</row>
    <row r="105" spans="1:77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</row>
    <row r="106" spans="1:77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</row>
    <row r="107" spans="1:77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</row>
    <row r="108" spans="1:77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</row>
    <row r="109" spans="1:77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</row>
    <row r="110" spans="1:77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</row>
    <row r="111" spans="1:77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</row>
    <row r="112" spans="1:77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</row>
    <row r="113" spans="1:77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</row>
    <row r="114" spans="1:77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</row>
    <row r="115" spans="1:77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</row>
    <row r="116" spans="1:77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</row>
    <row r="117" spans="1:77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</row>
    <row r="118" spans="1:77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</row>
    <row r="119" spans="1:77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</row>
    <row r="120" spans="1:7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</row>
    <row r="121" spans="1:77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</row>
    <row r="122" spans="1:77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</row>
    <row r="123" spans="1:77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</row>
    <row r="124" spans="1:77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</row>
    <row r="125" spans="1:77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</row>
    <row r="126" spans="1:77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</row>
    <row r="127" spans="1:77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</row>
    <row r="128" spans="1:77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</row>
    <row r="129" spans="1:77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</row>
    <row r="130" spans="1:77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</row>
    <row r="131" spans="1:77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</row>
    <row r="132" spans="1:77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</row>
    <row r="133" spans="1:77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</row>
    <row r="134" spans="1:77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</row>
    <row r="135" spans="1:77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</row>
    <row r="136" spans="1:77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</row>
    <row r="137" spans="1:77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</row>
    <row r="138" spans="1:77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</row>
    <row r="139" spans="1:77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</row>
    <row r="140" spans="1:77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</row>
    <row r="141" spans="1:77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</row>
    <row r="142" spans="1:77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</row>
    <row r="143" spans="1:77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</row>
    <row r="144" spans="1:77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</row>
    <row r="145" spans="1:77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</row>
    <row r="146" spans="1:77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</row>
    <row r="147" spans="1:77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</row>
    <row r="148" spans="1:77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</row>
    <row r="149" spans="1:77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</row>
    <row r="150" spans="1:77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</row>
    <row r="151" spans="1:77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</row>
    <row r="152" spans="1:77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</row>
    <row r="153" spans="1:77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</row>
    <row r="154" spans="1:77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</row>
    <row r="155" spans="1:77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</row>
    <row r="156" spans="1:77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</row>
    <row r="157" spans="1:77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</row>
    <row r="158" spans="1:77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</row>
    <row r="159" spans="1:77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</row>
    <row r="160" spans="1:77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</row>
    <row r="161" spans="1:77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</row>
    <row r="162" spans="1:77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</row>
    <row r="163" spans="1:77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</row>
    <row r="164" spans="1:77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</row>
    <row r="165" spans="1:77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</row>
    <row r="166" spans="1:77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</row>
    <row r="167" spans="1:77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</row>
    <row r="168" spans="1:77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</row>
    <row r="169" spans="1:77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</row>
    <row r="170" spans="1:77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</row>
    <row r="171" spans="1:77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</row>
    <row r="172" spans="1:77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</row>
    <row r="173" spans="1:77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</row>
    <row r="174" spans="1:77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</row>
    <row r="175" spans="1:77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</row>
    <row r="176" spans="1:77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</row>
    <row r="177" spans="1:77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</row>
    <row r="178" spans="1:77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</row>
    <row r="179" spans="1:77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</row>
    <row r="180" spans="1:77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</row>
    <row r="181" spans="1:77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</row>
    <row r="182" spans="1:77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</row>
    <row r="183" spans="1:77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</row>
    <row r="184" spans="1:77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</row>
    <row r="185" spans="1:77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</row>
    <row r="186" spans="1:77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</row>
    <row r="187" spans="1:77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</row>
    <row r="188" spans="1:77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</row>
    <row r="189" spans="1:77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</row>
    <row r="190" spans="1:77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</row>
    <row r="191" spans="1:77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</row>
    <row r="192" spans="1:77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</row>
    <row r="193" spans="1:77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</row>
    <row r="194" spans="1:77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</row>
    <row r="195" spans="1:77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</row>
    <row r="196" spans="1:77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</row>
    <row r="197" spans="1:77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</row>
    <row r="198" spans="1:77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</row>
    <row r="199" spans="1:77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</row>
    <row r="200" spans="1:77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</row>
    <row r="201" spans="1:77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</row>
    <row r="202" spans="1:77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</row>
    <row r="203" spans="1:77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</row>
    <row r="204" spans="1:77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</row>
    <row r="205" spans="1:77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</row>
    <row r="206" spans="1:77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</row>
    <row r="207" spans="1:77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</row>
    <row r="208" spans="1:77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</row>
    <row r="209" spans="1:77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</row>
    <row r="210" spans="1:77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</row>
    <row r="211" spans="1:77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</row>
    <row r="212" spans="1:77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</row>
    <row r="213" spans="1:77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</row>
    <row r="214" spans="1:77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</row>
    <row r="215" spans="1:77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</row>
    <row r="216" spans="1:77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</row>
    <row r="217" spans="1:77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</row>
    <row r="218" spans="1:77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</row>
    <row r="219" spans="1:77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</row>
    <row r="220" spans="1:77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</row>
    <row r="221" spans="1:77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</row>
    <row r="222" spans="1:77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</row>
    <row r="223" spans="1:77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</row>
    <row r="224" spans="1:77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</row>
    <row r="225" spans="1:77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</row>
    <row r="226" spans="1:77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</row>
    <row r="227" spans="1:77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</row>
    <row r="228" spans="1:77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</row>
    <row r="229" spans="1:77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</row>
    <row r="230" spans="1:77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</row>
    <row r="231" spans="1:77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</row>
    <row r="232" spans="1:77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</row>
    <row r="233" spans="1:77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</row>
    <row r="234" spans="1:77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</row>
    <row r="235" spans="1:77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</row>
    <row r="236" spans="1:77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</row>
    <row r="237" spans="1:77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</row>
    <row r="238" spans="1:77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</row>
    <row r="239" spans="1:77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</row>
    <row r="240" spans="1:77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</row>
    <row r="241" spans="1:77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</row>
    <row r="242" spans="1:77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</row>
    <row r="243" spans="1:77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</row>
    <row r="244" spans="1:77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</row>
    <row r="245" spans="1:77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</row>
    <row r="246" spans="1:77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</row>
    <row r="247" spans="1:77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</row>
    <row r="248" spans="1:77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</row>
    <row r="249" spans="1:77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</row>
    <row r="250" spans="1:77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</row>
    <row r="251" spans="1:77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</row>
    <row r="252" spans="1:77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</row>
    <row r="253" spans="1:77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</row>
    <row r="254" spans="1:77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</row>
    <row r="255" spans="1:77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</row>
    <row r="256" spans="1:77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</row>
    <row r="257" spans="1:77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</row>
    <row r="258" spans="1:77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</row>
    <row r="259" spans="1:77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</row>
    <row r="260" spans="1:77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</row>
    <row r="261" spans="1:77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</row>
    <row r="262" spans="1:77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</row>
    <row r="263" spans="1:77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</row>
    <row r="264" spans="1:77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</row>
    <row r="265" spans="1:77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</row>
    <row r="266" spans="1:77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</row>
    <row r="267" spans="1:77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</row>
    <row r="268" spans="1:77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</row>
    <row r="269" spans="1:77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</row>
    <row r="270" spans="1:77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</row>
    <row r="271" spans="1:77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</row>
    <row r="272" spans="1:77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</row>
    <row r="273" spans="1:77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</row>
    <row r="274" spans="1:77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</row>
    <row r="275" spans="1:77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</row>
    <row r="276" spans="1:77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</row>
    <row r="277" spans="1:77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</row>
    <row r="278" spans="1:77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</row>
    <row r="279" spans="1:77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</row>
    <row r="280" spans="1:77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</row>
    <row r="281" spans="1:77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</row>
    <row r="282" spans="1:77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</row>
    <row r="283" spans="1:77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</row>
    <row r="284" spans="1:77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</row>
    <row r="285" spans="1:77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</row>
    <row r="286" spans="1:77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</row>
    <row r="287" spans="1:77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</row>
    <row r="288" spans="1:77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</row>
    <row r="289" spans="1:77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</row>
    <row r="290" spans="1:77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</row>
    <row r="291" spans="1:77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</row>
    <row r="292" spans="1:77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</row>
    <row r="293" spans="1:77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</row>
    <row r="294" spans="1:77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</row>
    <row r="295" spans="1:77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</row>
    <row r="296" spans="1:77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</row>
    <row r="297" spans="1:77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</row>
    <row r="298" spans="1:77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</row>
    <row r="299" spans="1:77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</row>
    <row r="300" spans="1:77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</row>
    <row r="301" spans="1:77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</row>
    <row r="302" spans="1:77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</row>
    <row r="303" spans="1:77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</row>
    <row r="304" spans="1:77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</row>
    <row r="305" spans="1:77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</row>
    <row r="306" spans="1:77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</row>
    <row r="307" spans="1:77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</row>
    <row r="308" spans="1:77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</row>
    <row r="309" spans="1:77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</row>
    <row r="310" spans="1:77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</row>
    <row r="311" spans="1:77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</row>
    <row r="312" spans="1:77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</row>
    <row r="313" spans="1:77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</row>
    <row r="314" spans="1:77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</row>
    <row r="315" spans="1:77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</row>
    <row r="316" spans="1:77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</row>
    <row r="317" spans="1:77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</row>
    <row r="318" spans="1:77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2:BY294"/>
  <sheetViews>
    <sheetView zoomScale="75" zoomScaleNormal="75" zoomScalePageLayoutView="75" workbookViewId="0">
      <selection activeCell="S56" sqref="S56"/>
    </sheetView>
  </sheetViews>
  <sheetFormatPr baseColWidth="10" defaultRowHeight="15" x14ac:dyDescent="0.2"/>
  <cols>
    <col min="1" max="1" width="11" style="14" customWidth="1"/>
    <col min="2" max="16384" width="10.83203125" style="14"/>
  </cols>
  <sheetData>
    <row r="2" spans="1:77" ht="37" x14ac:dyDescent="0.45">
      <c r="B2" s="90" t="s">
        <v>79</v>
      </c>
    </row>
    <row r="3" spans="1:77" x14ac:dyDescent="0.2">
      <c r="B3" s="81"/>
    </row>
    <row r="4" spans="1:77" ht="23" customHeight="1" x14ac:dyDescent="0.3">
      <c r="B4" s="89" t="s">
        <v>107</v>
      </c>
      <c r="S4" s="118" t="s">
        <v>85</v>
      </c>
      <c r="T4" s="118"/>
      <c r="U4" s="118"/>
      <c r="V4" s="118"/>
      <c r="W4" s="118"/>
      <c r="X4" s="118"/>
    </row>
    <row r="5" spans="1:77" ht="23" customHeight="1" x14ac:dyDescent="0.3">
      <c r="B5" s="89"/>
      <c r="S5" s="118"/>
      <c r="T5" s="118"/>
      <c r="U5" s="118"/>
      <c r="V5" s="118"/>
      <c r="W5" s="118"/>
      <c r="X5" s="118"/>
    </row>
    <row r="6" spans="1:77" ht="23" customHeight="1" x14ac:dyDescent="0.3">
      <c r="A6" s="13"/>
      <c r="B6" s="89" t="s">
        <v>108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18"/>
      <c r="T6" s="118"/>
      <c r="U6" s="118"/>
      <c r="V6" s="118"/>
      <c r="W6" s="118"/>
      <c r="X6" s="118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</row>
    <row r="7" spans="1:77" ht="23" customHeight="1" x14ac:dyDescent="0.3">
      <c r="A7" s="13"/>
      <c r="B7" s="89" t="s">
        <v>69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18"/>
      <c r="T7" s="118"/>
      <c r="U7" s="118"/>
      <c r="V7" s="118"/>
      <c r="W7" s="118"/>
      <c r="X7" s="118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</row>
    <row r="8" spans="1:77" ht="23" customHeight="1" x14ac:dyDescent="0.3">
      <c r="A8" s="13"/>
      <c r="B8" s="8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18"/>
      <c r="T8" s="118"/>
      <c r="U8" s="118"/>
      <c r="V8" s="118"/>
      <c r="W8" s="118"/>
      <c r="X8" s="118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7" ht="23" customHeight="1" x14ac:dyDescent="0.3">
      <c r="A9" s="13"/>
      <c r="B9" s="89" t="s">
        <v>75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18"/>
      <c r="T9" s="118"/>
      <c r="U9" s="118"/>
      <c r="V9" s="118"/>
      <c r="W9" s="118"/>
      <c r="X9" s="118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23" customHeight="1" x14ac:dyDescent="0.3">
      <c r="A10" s="13"/>
      <c r="B10" s="89" t="s">
        <v>76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18"/>
      <c r="T10" s="118"/>
      <c r="U10" s="118"/>
      <c r="V10" s="118"/>
      <c r="W10" s="118"/>
      <c r="X10" s="118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23" customHeight="1" x14ac:dyDescent="0.3">
      <c r="A11" s="13"/>
      <c r="B11" s="8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18"/>
      <c r="T11" s="118"/>
      <c r="U11" s="118"/>
      <c r="V11" s="118"/>
      <c r="W11" s="118"/>
      <c r="X11" s="118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ht="23" customHeight="1" x14ac:dyDescent="0.3">
      <c r="A12" s="13"/>
      <c r="B12" s="89" t="s">
        <v>77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18"/>
      <c r="T12" s="118"/>
      <c r="U12" s="118"/>
      <c r="V12" s="118"/>
      <c r="W12" s="118"/>
      <c r="X12" s="118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ht="23" customHeight="1" x14ac:dyDescent="0.3">
      <c r="A13" s="13"/>
      <c r="B13" s="89" t="s">
        <v>78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18"/>
      <c r="T13" s="118"/>
      <c r="U13" s="118"/>
      <c r="V13" s="118"/>
      <c r="W13" s="118"/>
      <c r="X13" s="118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23" customHeight="1" x14ac:dyDescent="0.3">
      <c r="A14" s="13"/>
      <c r="B14" s="89" t="s">
        <v>109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18"/>
      <c r="T14" s="118"/>
      <c r="U14" s="118"/>
      <c r="V14" s="118"/>
      <c r="W14" s="118"/>
      <c r="X14" s="118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ht="20" customHeight="1" x14ac:dyDescent="0.25">
      <c r="A15" s="13"/>
      <c r="B15" s="8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05"/>
      <c r="T15" s="104"/>
      <c r="U15" s="104"/>
      <c r="V15" s="104"/>
      <c r="W15" s="104"/>
      <c r="X15" s="104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</row>
    <row r="16" spans="1:77" ht="20" customHeight="1" x14ac:dyDescent="0.25">
      <c r="A16" s="13"/>
      <c r="B16" s="8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05"/>
      <c r="T16" s="104"/>
      <c r="U16" s="104"/>
      <c r="V16" s="104"/>
      <c r="W16" s="104"/>
      <c r="X16" s="104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77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</row>
    <row r="19" spans="1:7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</row>
    <row r="20" spans="1:77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</row>
    <row r="21" spans="1:77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</row>
    <row r="22" spans="1:77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1:77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</row>
    <row r="24" spans="1:7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</row>
    <row r="25" spans="1:7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</row>
    <row r="26" spans="1:77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</row>
    <row r="27" spans="1:7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</row>
    <row r="28" spans="1:77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</row>
    <row r="29" spans="1:77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</row>
    <row r="31" spans="1:77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</row>
    <row r="32" spans="1:77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</row>
    <row r="33" spans="1:77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</row>
    <row r="34" spans="1:7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</row>
    <row r="36" spans="1:7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</row>
    <row r="37" spans="1:7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</row>
    <row r="38" spans="1:7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</row>
    <row r="39" spans="1:77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</row>
    <row r="40" spans="1:7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</row>
    <row r="41" spans="1:77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</row>
    <row r="42" spans="1:7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</row>
    <row r="43" spans="1:7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</row>
    <row r="44" spans="1:7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</row>
    <row r="45" spans="1:77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</row>
    <row r="46" spans="1:77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</row>
    <row r="47" spans="1:77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</row>
    <row r="48" spans="1:7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</row>
    <row r="49" spans="1:77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</row>
    <row r="50" spans="1:77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</row>
    <row r="51" spans="1:7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</row>
    <row r="52" spans="1:7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</row>
    <row r="53" spans="1:7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</row>
    <row r="54" spans="1:7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</row>
    <row r="55" spans="1:7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</row>
    <row r="56" spans="1:7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</row>
    <row r="57" spans="1:7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</row>
    <row r="58" spans="1:7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</row>
    <row r="59" spans="1:77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</row>
    <row r="60" spans="1:77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</row>
    <row r="61" spans="1:77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</row>
    <row r="62" spans="1:77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</row>
    <row r="63" spans="1:77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</row>
    <row r="64" spans="1:77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</row>
    <row r="65" spans="1:7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</row>
    <row r="66" spans="1:7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</row>
    <row r="67" spans="1:7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</row>
    <row r="68" spans="1:77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</row>
    <row r="69" spans="1:7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</row>
    <row r="70" spans="1:7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</row>
    <row r="71" spans="1:7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</row>
    <row r="72" spans="1:7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</row>
    <row r="73" spans="1:7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</row>
    <row r="74" spans="1:7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</row>
    <row r="75" spans="1:7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</row>
    <row r="76" spans="1:7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</row>
    <row r="77" spans="1:7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</row>
    <row r="78" spans="1:7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</row>
    <row r="79" spans="1:7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</row>
    <row r="80" spans="1:7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</row>
    <row r="81" spans="1:7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</row>
    <row r="82" spans="1:7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</row>
    <row r="83" spans="1:7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</row>
    <row r="84" spans="1:7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</row>
    <row r="85" spans="1:7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</row>
    <row r="86" spans="1:7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</row>
    <row r="87" spans="1:7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</row>
    <row r="88" spans="1:7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</row>
    <row r="89" spans="1:77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</row>
    <row r="90" spans="1:77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</row>
    <row r="91" spans="1:77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</row>
    <row r="92" spans="1:77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</row>
    <row r="93" spans="1:77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</row>
    <row r="94" spans="1:77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</row>
    <row r="95" spans="1:77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</row>
    <row r="96" spans="1:77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</row>
    <row r="97" spans="1:77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</row>
    <row r="98" spans="1:77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</row>
    <row r="99" spans="1:77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</row>
    <row r="100" spans="1:77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</row>
    <row r="101" spans="1:77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</row>
    <row r="102" spans="1:77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</row>
    <row r="103" spans="1:77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</row>
    <row r="104" spans="1:77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</row>
    <row r="105" spans="1:77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</row>
    <row r="106" spans="1:77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</row>
    <row r="107" spans="1:77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</row>
    <row r="108" spans="1:77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</row>
    <row r="109" spans="1:77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</row>
    <row r="110" spans="1:77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</row>
    <row r="111" spans="1:77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</row>
    <row r="112" spans="1:77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</row>
    <row r="113" spans="1:77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</row>
    <row r="114" spans="1:77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</row>
    <row r="115" spans="1:77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</row>
    <row r="116" spans="1:77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</row>
    <row r="117" spans="1:77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</row>
    <row r="118" spans="1:77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</row>
    <row r="119" spans="1:77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</row>
    <row r="120" spans="1:77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</row>
    <row r="121" spans="1:77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</row>
    <row r="122" spans="1:77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</row>
    <row r="123" spans="1:77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</row>
    <row r="124" spans="1:77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</row>
    <row r="125" spans="1:77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</row>
    <row r="126" spans="1:77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</row>
    <row r="127" spans="1:77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</row>
    <row r="128" spans="1:77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</row>
    <row r="129" spans="1:77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</row>
    <row r="130" spans="1:77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</row>
    <row r="131" spans="1:77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</row>
    <row r="132" spans="1:77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</row>
    <row r="133" spans="1:77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</row>
    <row r="134" spans="1:77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</row>
    <row r="135" spans="1:77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</row>
    <row r="136" spans="1:77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</row>
    <row r="137" spans="1:77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</row>
    <row r="138" spans="1:77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</row>
    <row r="139" spans="1:77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</row>
    <row r="140" spans="1:77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</row>
    <row r="141" spans="1:77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</row>
    <row r="142" spans="1:77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</row>
    <row r="143" spans="1:77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</row>
    <row r="144" spans="1:77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</row>
    <row r="145" spans="1:77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</row>
    <row r="146" spans="1:77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</row>
    <row r="147" spans="1:77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</row>
    <row r="148" spans="1:77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</row>
    <row r="149" spans="1:77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</row>
    <row r="150" spans="1:77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</row>
    <row r="151" spans="1:77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</row>
    <row r="152" spans="1:77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</row>
    <row r="153" spans="1:77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</row>
    <row r="154" spans="1:77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</row>
    <row r="155" spans="1:77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</row>
    <row r="156" spans="1:77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</row>
    <row r="157" spans="1:77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</row>
    <row r="158" spans="1:77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</row>
    <row r="159" spans="1:77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</row>
    <row r="160" spans="1:77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</row>
    <row r="161" spans="1:77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</row>
    <row r="162" spans="1:77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</row>
    <row r="163" spans="1:77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</row>
    <row r="164" spans="1:77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</row>
    <row r="165" spans="1:77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</row>
    <row r="166" spans="1:77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</row>
    <row r="167" spans="1:77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</row>
    <row r="168" spans="1:77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</row>
    <row r="169" spans="1:77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</row>
    <row r="170" spans="1:77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</row>
    <row r="171" spans="1:77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</row>
    <row r="172" spans="1:77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</row>
    <row r="173" spans="1:77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</row>
    <row r="174" spans="1:77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</row>
    <row r="175" spans="1:77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</row>
    <row r="176" spans="1:77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</row>
    <row r="177" spans="1:77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</row>
    <row r="178" spans="1:77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</row>
    <row r="179" spans="1:77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</row>
    <row r="180" spans="1:77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</row>
    <row r="181" spans="1:77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</row>
    <row r="182" spans="1:77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</row>
    <row r="183" spans="1:77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</row>
    <row r="184" spans="1:77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</row>
    <row r="185" spans="1:77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</row>
    <row r="186" spans="1:77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</row>
    <row r="187" spans="1:77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</row>
    <row r="188" spans="1:77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</row>
    <row r="189" spans="1:77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</row>
    <row r="190" spans="1:77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</row>
    <row r="191" spans="1:77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</row>
    <row r="192" spans="1:77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</row>
    <row r="193" spans="1:77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</row>
    <row r="194" spans="1:77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</row>
    <row r="195" spans="1:77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</row>
    <row r="196" spans="1:77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</row>
    <row r="197" spans="1:77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</row>
    <row r="198" spans="1:77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</row>
    <row r="199" spans="1:77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</row>
    <row r="200" spans="1:77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</row>
    <row r="201" spans="1:77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</row>
    <row r="202" spans="1:77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</row>
    <row r="203" spans="1:77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</row>
    <row r="204" spans="1:7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</row>
    <row r="205" spans="1:77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</row>
    <row r="206" spans="1:77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</row>
    <row r="207" spans="1:77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</row>
    <row r="208" spans="1:77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</row>
    <row r="209" spans="1:77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</row>
    <row r="210" spans="1:77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</row>
    <row r="211" spans="1:77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</row>
    <row r="212" spans="1:77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</row>
    <row r="213" spans="1:77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</row>
    <row r="214" spans="1:77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</row>
    <row r="215" spans="1:77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</row>
    <row r="216" spans="1:77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</row>
    <row r="217" spans="1:77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</row>
    <row r="218" spans="1:77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</row>
    <row r="219" spans="1:77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</row>
    <row r="220" spans="1:77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</row>
    <row r="221" spans="1:77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</row>
    <row r="222" spans="1:77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</row>
    <row r="223" spans="1:77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</row>
    <row r="224" spans="1:77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</row>
    <row r="225" spans="1:77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</row>
    <row r="226" spans="1:77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</row>
    <row r="227" spans="1:77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</row>
    <row r="228" spans="1:77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</row>
    <row r="229" spans="1:77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</row>
    <row r="230" spans="1:77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</row>
    <row r="231" spans="1:77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</row>
    <row r="232" spans="1:77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</row>
    <row r="233" spans="1:77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</row>
    <row r="234" spans="1:77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</row>
    <row r="235" spans="1:77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</row>
    <row r="236" spans="1:77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</row>
    <row r="237" spans="1:77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</row>
    <row r="238" spans="1:77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</row>
    <row r="239" spans="1:77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</row>
    <row r="240" spans="1:77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</row>
    <row r="241" spans="1:77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</row>
    <row r="242" spans="1:77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</row>
    <row r="243" spans="1:77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</row>
    <row r="244" spans="1:77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</row>
    <row r="245" spans="1:77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</row>
    <row r="246" spans="1:77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</row>
    <row r="247" spans="1:77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</row>
    <row r="248" spans="1:77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</row>
    <row r="249" spans="1:77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</row>
    <row r="250" spans="1:77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</row>
    <row r="251" spans="1:77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</row>
    <row r="252" spans="1:77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</row>
    <row r="253" spans="1:77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</row>
    <row r="254" spans="1:77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</row>
    <row r="255" spans="1:77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</row>
    <row r="256" spans="1:77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</row>
    <row r="257" spans="1:77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</row>
    <row r="258" spans="1:77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</row>
    <row r="259" spans="1:77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</row>
    <row r="260" spans="1:77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</row>
    <row r="261" spans="1:77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</row>
    <row r="262" spans="1:77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</row>
    <row r="263" spans="1:77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</row>
    <row r="264" spans="1:77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</row>
    <row r="265" spans="1:77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</row>
    <row r="266" spans="1:77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</row>
    <row r="267" spans="1:77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</row>
    <row r="268" spans="1:77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</row>
    <row r="269" spans="1:77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</row>
    <row r="270" spans="1:77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</row>
    <row r="271" spans="1:77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</row>
    <row r="272" spans="1:77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</row>
    <row r="273" spans="1:77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</row>
    <row r="274" spans="1:77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</row>
    <row r="275" spans="1:77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</row>
    <row r="276" spans="1:77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</row>
    <row r="277" spans="1:77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</row>
    <row r="278" spans="1:77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</row>
    <row r="279" spans="1:77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</row>
    <row r="280" spans="1:77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</row>
    <row r="281" spans="1:77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</row>
    <row r="282" spans="1:77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</row>
    <row r="283" spans="1:77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</row>
    <row r="284" spans="1:77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</row>
    <row r="285" spans="1:77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</row>
    <row r="286" spans="1:77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</row>
    <row r="287" spans="1:77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</row>
    <row r="288" spans="1:77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</row>
    <row r="289" spans="1:77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</row>
    <row r="290" spans="1:77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</row>
    <row r="291" spans="1:77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</row>
    <row r="292" spans="1:77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</row>
    <row r="293" spans="1:77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</row>
    <row r="294" spans="1:77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</row>
  </sheetData>
  <mergeCells count="1">
    <mergeCell ref="S4:X14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BY320"/>
  <sheetViews>
    <sheetView topLeftCell="A108" zoomScale="75" zoomScaleNormal="75" zoomScalePageLayoutView="75" workbookViewId="0">
      <selection activeCell="L14" sqref="L14"/>
    </sheetView>
  </sheetViews>
  <sheetFormatPr baseColWidth="10" defaultColWidth="11.5" defaultRowHeight="15" x14ac:dyDescent="0.2"/>
  <cols>
    <col min="1" max="1" width="10.5" style="66" customWidth="1"/>
    <col min="2" max="16384" width="11.5" style="66"/>
  </cols>
  <sheetData>
    <row r="1" spans="1:77" ht="34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</row>
    <row r="2" spans="1:77" s="97" customFormat="1" ht="37" x14ac:dyDescent="0.45">
      <c r="B2" s="97" t="s">
        <v>34</v>
      </c>
    </row>
    <row r="3" spans="1:77" s="67" customFormat="1" ht="21" x14ac:dyDescent="0.25"/>
    <row r="4" spans="1:77" s="98" customFormat="1" ht="24" x14ac:dyDescent="0.3">
      <c r="B4" s="98" t="s">
        <v>70</v>
      </c>
    </row>
    <row r="5" spans="1:77" s="98" customFormat="1" ht="24" x14ac:dyDescent="0.3">
      <c r="B5" s="98" t="s">
        <v>71</v>
      </c>
    </row>
    <row r="6" spans="1:77" s="98" customFormat="1" ht="24" x14ac:dyDescent="0.3"/>
    <row r="7" spans="1:77" s="98" customFormat="1" ht="24" x14ac:dyDescent="0.3">
      <c r="B7" s="98" t="s">
        <v>22</v>
      </c>
    </row>
    <row r="8" spans="1:77" s="100" customFormat="1" ht="24" x14ac:dyDescent="0.3">
      <c r="A8" s="99"/>
      <c r="B8" s="98" t="s">
        <v>35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</row>
    <row r="9" spans="1:77" s="100" customFormat="1" ht="24" x14ac:dyDescent="0.3">
      <c r="A9" s="99"/>
      <c r="B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</row>
    <row r="10" spans="1:77" s="100" customFormat="1" ht="24" x14ac:dyDescent="0.3">
      <c r="A10" s="99"/>
      <c r="B10" s="98" t="s">
        <v>111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</row>
    <row r="11" spans="1:77" s="100" customFormat="1" ht="24" x14ac:dyDescent="0.3">
      <c r="A11" s="99"/>
      <c r="B11" s="98" t="s">
        <v>72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</row>
    <row r="12" spans="1:77" s="100" customFormat="1" ht="24" x14ac:dyDescent="0.3">
      <c r="A12" s="99"/>
      <c r="B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</row>
    <row r="13" spans="1:77" s="100" customFormat="1" ht="24" x14ac:dyDescent="0.3">
      <c r="A13" s="99"/>
      <c r="B13" s="98" t="s">
        <v>73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7" s="100" customFormat="1" ht="24" x14ac:dyDescent="0.3">
      <c r="A14" s="99"/>
      <c r="B14" s="98" t="s">
        <v>74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7" s="100" customFormat="1" ht="24" x14ac:dyDescent="0.3">
      <c r="A15" s="99"/>
      <c r="B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</row>
    <row r="16" spans="1:77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</row>
    <row r="17" spans="1:77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</row>
    <row r="18" spans="1:77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</row>
    <row r="19" spans="1:77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</row>
    <row r="20" spans="1:77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7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</row>
    <row r="22" spans="1:77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</row>
    <row r="23" spans="1:77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7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</row>
    <row r="25" spans="1:77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</row>
    <row r="26" spans="1:77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</row>
    <row r="27" spans="1:77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</row>
    <row r="28" spans="1:77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</row>
    <row r="29" spans="1:77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</row>
    <row r="30" spans="1:77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</row>
    <row r="31" spans="1:77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</row>
    <row r="32" spans="1:77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</row>
    <row r="33" spans="1:77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</row>
    <row r="34" spans="1:77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</row>
    <row r="35" spans="1:77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</row>
    <row r="36" spans="1:77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</row>
    <row r="37" spans="1:77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</row>
    <row r="38" spans="1:77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</row>
    <row r="39" spans="1:77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</row>
    <row r="40" spans="1:77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</row>
    <row r="41" spans="1:77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</row>
    <row r="42" spans="1:77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</row>
    <row r="43" spans="1:77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</row>
    <row r="44" spans="1:77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7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</row>
    <row r="46" spans="1:77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</row>
    <row r="47" spans="1:77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</row>
    <row r="48" spans="1:77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7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</row>
    <row r="50" spans="1:77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</row>
    <row r="51" spans="1:77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</row>
    <row r="52" spans="1:77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</row>
    <row r="53" spans="1:77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</row>
    <row r="54" spans="1:7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</row>
    <row r="55" spans="1:77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</row>
    <row r="56" spans="1:77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</row>
    <row r="57" spans="1:77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</row>
    <row r="58" spans="1:77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</row>
    <row r="59" spans="1:77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</row>
    <row r="60" spans="1:77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</row>
    <row r="61" spans="1:77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</row>
    <row r="62" spans="1:77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</row>
    <row r="63" spans="1:77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</row>
    <row r="64" spans="1:77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</row>
    <row r="65" spans="1:77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</row>
    <row r="66" spans="1:77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</row>
    <row r="67" spans="1:77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</row>
    <row r="68" spans="1:77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</row>
    <row r="69" spans="1:77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</row>
    <row r="70" spans="1:77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</row>
    <row r="71" spans="1:77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</row>
    <row r="72" spans="1:77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</row>
    <row r="73" spans="1:77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</row>
    <row r="74" spans="1:77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</row>
    <row r="75" spans="1:77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</row>
    <row r="76" spans="1:77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</row>
    <row r="77" spans="1:77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</row>
    <row r="78" spans="1:77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</row>
    <row r="79" spans="1:77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</row>
    <row r="80" spans="1:77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</row>
    <row r="81" spans="1:77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</row>
    <row r="82" spans="1:77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</row>
    <row r="83" spans="1:77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</row>
    <row r="84" spans="1:77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</row>
    <row r="85" spans="1:77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</row>
    <row r="86" spans="1:77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</row>
    <row r="87" spans="1:77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</row>
    <row r="88" spans="1:77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</row>
    <row r="89" spans="1:77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</row>
    <row r="90" spans="1:77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</row>
    <row r="91" spans="1:77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</row>
    <row r="92" spans="1:77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</row>
    <row r="93" spans="1:77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</row>
    <row r="94" spans="1:77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</row>
    <row r="95" spans="1:77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</row>
    <row r="96" spans="1:77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</row>
    <row r="97" spans="1:77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</row>
    <row r="98" spans="1:77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</row>
    <row r="99" spans="1:77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</row>
    <row r="100" spans="1:77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</row>
    <row r="101" spans="1:77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</row>
    <row r="102" spans="1:77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</row>
    <row r="103" spans="1:77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</row>
    <row r="104" spans="1:77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</row>
    <row r="105" spans="1:77" x14ac:dyDescent="0.2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</row>
    <row r="106" spans="1:77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</row>
    <row r="107" spans="1:77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</row>
    <row r="108" spans="1:77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</row>
    <row r="109" spans="1:77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</row>
    <row r="110" spans="1:77" x14ac:dyDescent="0.2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</row>
    <row r="111" spans="1:77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</row>
    <row r="112" spans="1:77" x14ac:dyDescent="0.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</row>
    <row r="113" spans="1:77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</row>
    <row r="114" spans="1:77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</row>
    <row r="115" spans="1:77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</row>
    <row r="116" spans="1:77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</row>
    <row r="117" spans="1:77" x14ac:dyDescent="0.2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</row>
    <row r="118" spans="1:77" x14ac:dyDescent="0.2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</row>
    <row r="119" spans="1:77" x14ac:dyDescent="0.2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</row>
    <row r="120" spans="1:77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</row>
    <row r="121" spans="1:77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</row>
    <row r="122" spans="1:77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</row>
    <row r="123" spans="1:77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</row>
    <row r="124" spans="1:77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</row>
    <row r="125" spans="1:77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</row>
    <row r="126" spans="1:77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</row>
    <row r="127" spans="1:77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</row>
    <row r="128" spans="1:77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</row>
    <row r="129" spans="1:77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</row>
    <row r="130" spans="1:77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</row>
    <row r="131" spans="1:77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</row>
    <row r="132" spans="1:77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</row>
    <row r="133" spans="1:77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</row>
    <row r="134" spans="1:77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</row>
    <row r="135" spans="1:77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</row>
    <row r="136" spans="1:77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</row>
    <row r="137" spans="1:77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</row>
    <row r="138" spans="1:77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</row>
    <row r="139" spans="1:77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</row>
    <row r="140" spans="1:77" x14ac:dyDescent="0.2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</row>
    <row r="141" spans="1:77" x14ac:dyDescent="0.2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</row>
    <row r="142" spans="1:77" x14ac:dyDescent="0.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</row>
    <row r="143" spans="1:77" x14ac:dyDescent="0.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</row>
    <row r="144" spans="1:77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</row>
    <row r="145" spans="1:77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</row>
    <row r="146" spans="1:77" x14ac:dyDescent="0.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</row>
    <row r="147" spans="1:77" x14ac:dyDescent="0.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</row>
    <row r="148" spans="1:77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</row>
    <row r="149" spans="1:77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</row>
    <row r="150" spans="1:77" x14ac:dyDescent="0.2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</row>
    <row r="151" spans="1:77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</row>
    <row r="152" spans="1:77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</row>
    <row r="153" spans="1:77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</row>
    <row r="154" spans="1:77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</row>
    <row r="155" spans="1:77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</row>
    <row r="156" spans="1:77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</row>
    <row r="157" spans="1:77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</row>
    <row r="158" spans="1:77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</row>
    <row r="159" spans="1:77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</row>
    <row r="160" spans="1:77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</row>
    <row r="161" spans="1:77" x14ac:dyDescent="0.2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</row>
    <row r="162" spans="1:77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</row>
    <row r="163" spans="1:77" x14ac:dyDescent="0.2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</row>
    <row r="164" spans="1:77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</row>
    <row r="165" spans="1:77" x14ac:dyDescent="0.2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</row>
    <row r="166" spans="1:77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</row>
    <row r="167" spans="1:77" x14ac:dyDescent="0.2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</row>
    <row r="168" spans="1:77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</row>
    <row r="169" spans="1:77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</row>
    <row r="170" spans="1:77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</row>
    <row r="171" spans="1:77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</row>
    <row r="172" spans="1:77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</row>
    <row r="173" spans="1:77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</row>
    <row r="174" spans="1:77" x14ac:dyDescent="0.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</row>
    <row r="175" spans="1:77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</row>
    <row r="176" spans="1:77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</row>
    <row r="177" spans="1:77" x14ac:dyDescent="0.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</row>
    <row r="178" spans="1:77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</row>
    <row r="179" spans="1:77" x14ac:dyDescent="0.2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</row>
    <row r="180" spans="1:77" x14ac:dyDescent="0.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</row>
    <row r="181" spans="1:77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</row>
    <row r="182" spans="1:77" x14ac:dyDescent="0.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</row>
    <row r="183" spans="1:77" x14ac:dyDescent="0.2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</row>
    <row r="184" spans="1:77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</row>
    <row r="185" spans="1:77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</row>
    <row r="186" spans="1:77" x14ac:dyDescent="0.2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</row>
    <row r="187" spans="1:77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</row>
    <row r="188" spans="1:77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</row>
    <row r="189" spans="1:77" x14ac:dyDescent="0.2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</row>
    <row r="190" spans="1:77" x14ac:dyDescent="0.2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</row>
    <row r="191" spans="1:77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</row>
    <row r="192" spans="1:77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</row>
    <row r="193" spans="1:77" x14ac:dyDescent="0.2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</row>
    <row r="194" spans="1:77" x14ac:dyDescent="0.2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</row>
    <row r="195" spans="1:77" x14ac:dyDescent="0.2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</row>
    <row r="196" spans="1:77" x14ac:dyDescent="0.2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</row>
    <row r="197" spans="1:77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</row>
    <row r="198" spans="1:77" x14ac:dyDescent="0.2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</row>
    <row r="199" spans="1:77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</row>
    <row r="200" spans="1:77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</row>
    <row r="201" spans="1:77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</row>
    <row r="202" spans="1:77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</row>
    <row r="203" spans="1:77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</row>
    <row r="204" spans="1:77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</row>
    <row r="205" spans="1:77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</row>
    <row r="206" spans="1:77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</row>
    <row r="207" spans="1:77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</row>
    <row r="208" spans="1:77" x14ac:dyDescent="0.2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</row>
    <row r="209" spans="1:77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</row>
    <row r="210" spans="1:77" x14ac:dyDescent="0.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</row>
    <row r="211" spans="1:77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</row>
    <row r="212" spans="1:77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</row>
    <row r="213" spans="1:77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</row>
    <row r="214" spans="1:77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</row>
    <row r="215" spans="1:77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</row>
    <row r="216" spans="1:77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</row>
    <row r="217" spans="1:77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</row>
    <row r="218" spans="1:77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</row>
    <row r="219" spans="1:77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</row>
    <row r="220" spans="1:77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</row>
    <row r="221" spans="1:77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</row>
    <row r="222" spans="1:77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</row>
    <row r="223" spans="1:77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</row>
    <row r="224" spans="1:77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</row>
    <row r="225" spans="1:77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</row>
    <row r="226" spans="1:77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</row>
    <row r="227" spans="1:77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</row>
    <row r="228" spans="1:77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</row>
    <row r="229" spans="1:77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</row>
    <row r="230" spans="1:77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</row>
    <row r="231" spans="1:77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</row>
    <row r="232" spans="1:77" x14ac:dyDescent="0.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</row>
    <row r="233" spans="1:77" x14ac:dyDescent="0.2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</row>
    <row r="234" spans="1:77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</row>
    <row r="235" spans="1:77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</row>
    <row r="236" spans="1:77" x14ac:dyDescent="0.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</row>
    <row r="237" spans="1:77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</row>
    <row r="238" spans="1:77" x14ac:dyDescent="0.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</row>
    <row r="239" spans="1:77" x14ac:dyDescent="0.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</row>
    <row r="240" spans="1:77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</row>
    <row r="241" spans="1:77" x14ac:dyDescent="0.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</row>
    <row r="242" spans="1:77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</row>
    <row r="243" spans="1:77" x14ac:dyDescent="0.2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</row>
    <row r="244" spans="1:77" x14ac:dyDescent="0.2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</row>
    <row r="245" spans="1:77" x14ac:dyDescent="0.2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</row>
    <row r="246" spans="1:77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</row>
    <row r="247" spans="1:77" x14ac:dyDescent="0.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</row>
    <row r="248" spans="1:77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</row>
    <row r="249" spans="1:77" x14ac:dyDescent="0.2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</row>
    <row r="250" spans="1:77" x14ac:dyDescent="0.2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</row>
    <row r="251" spans="1:77" x14ac:dyDescent="0.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</row>
    <row r="252" spans="1:77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</row>
    <row r="253" spans="1:77" x14ac:dyDescent="0.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</row>
    <row r="254" spans="1:77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</row>
    <row r="255" spans="1:77" x14ac:dyDescent="0.2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</row>
    <row r="256" spans="1:77" x14ac:dyDescent="0.2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</row>
    <row r="257" spans="1:77" x14ac:dyDescent="0.2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</row>
    <row r="258" spans="1:77" x14ac:dyDescent="0.2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</row>
    <row r="259" spans="1:77" x14ac:dyDescent="0.2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</row>
    <row r="260" spans="1:77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</row>
    <row r="261" spans="1:77" x14ac:dyDescent="0.2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</row>
    <row r="262" spans="1:77" x14ac:dyDescent="0.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</row>
    <row r="263" spans="1:77" x14ac:dyDescent="0.2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</row>
    <row r="264" spans="1:77" x14ac:dyDescent="0.2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</row>
    <row r="265" spans="1:77" x14ac:dyDescent="0.2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</row>
    <row r="266" spans="1:77" x14ac:dyDescent="0.2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</row>
    <row r="267" spans="1:77" x14ac:dyDescent="0.2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</row>
    <row r="268" spans="1:77" x14ac:dyDescent="0.2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</row>
    <row r="269" spans="1:77" x14ac:dyDescent="0.2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</row>
    <row r="270" spans="1:77" x14ac:dyDescent="0.2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</row>
    <row r="271" spans="1:77" x14ac:dyDescent="0.2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</row>
    <row r="272" spans="1:77" x14ac:dyDescent="0.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</row>
    <row r="273" spans="1:77" x14ac:dyDescent="0.2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</row>
    <row r="274" spans="1:77" x14ac:dyDescent="0.2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</row>
    <row r="275" spans="1:77" x14ac:dyDescent="0.2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</row>
    <row r="276" spans="1:77" x14ac:dyDescent="0.2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</row>
    <row r="277" spans="1:77" x14ac:dyDescent="0.2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</row>
    <row r="278" spans="1:77" x14ac:dyDescent="0.2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</row>
    <row r="279" spans="1:77" x14ac:dyDescent="0.2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</row>
    <row r="280" spans="1:77" x14ac:dyDescent="0.2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</row>
    <row r="281" spans="1:77" x14ac:dyDescent="0.2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</row>
    <row r="282" spans="1:77" x14ac:dyDescent="0.2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</row>
    <row r="283" spans="1:77" x14ac:dyDescent="0.2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</row>
    <row r="284" spans="1:77" x14ac:dyDescent="0.2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</row>
    <row r="285" spans="1:77" x14ac:dyDescent="0.2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</row>
    <row r="286" spans="1:77" x14ac:dyDescent="0.2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</row>
    <row r="287" spans="1:77" x14ac:dyDescent="0.2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</row>
    <row r="288" spans="1:77" x14ac:dyDescent="0.2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</row>
    <row r="289" spans="1:77" x14ac:dyDescent="0.2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</row>
    <row r="290" spans="1:77" x14ac:dyDescent="0.2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</row>
    <row r="291" spans="1:77" x14ac:dyDescent="0.2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</row>
    <row r="292" spans="1:77" x14ac:dyDescent="0.2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</row>
    <row r="293" spans="1:77" x14ac:dyDescent="0.2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</row>
    <row r="294" spans="1:77" x14ac:dyDescent="0.2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</row>
    <row r="295" spans="1:77" x14ac:dyDescent="0.2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</row>
    <row r="296" spans="1:77" x14ac:dyDescent="0.2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</row>
    <row r="297" spans="1:77" x14ac:dyDescent="0.2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</row>
    <row r="298" spans="1:77" x14ac:dyDescent="0.2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</row>
    <row r="299" spans="1:77" x14ac:dyDescent="0.2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</row>
    <row r="300" spans="1:77" x14ac:dyDescent="0.2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</row>
    <row r="301" spans="1:77" x14ac:dyDescent="0.2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</row>
    <row r="302" spans="1:77" x14ac:dyDescent="0.2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</row>
    <row r="303" spans="1:77" x14ac:dyDescent="0.2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</row>
    <row r="304" spans="1:77" x14ac:dyDescent="0.2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</row>
    <row r="305" spans="1:77" x14ac:dyDescent="0.2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</row>
    <row r="306" spans="1:77" x14ac:dyDescent="0.2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</row>
    <row r="307" spans="1:77" x14ac:dyDescent="0.2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</row>
    <row r="308" spans="1:77" x14ac:dyDescent="0.2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</row>
    <row r="309" spans="1:77" x14ac:dyDescent="0.2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</row>
    <row r="310" spans="1:77" x14ac:dyDescent="0.2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</row>
    <row r="311" spans="1:77" x14ac:dyDescent="0.2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</row>
    <row r="312" spans="1:77" x14ac:dyDescent="0.2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</row>
    <row r="313" spans="1:77" x14ac:dyDescent="0.2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</row>
    <row r="314" spans="1:77" x14ac:dyDescent="0.2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</row>
    <row r="315" spans="1:77" x14ac:dyDescent="0.2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</row>
    <row r="316" spans="1:77" x14ac:dyDescent="0.2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</row>
    <row r="317" spans="1:77" x14ac:dyDescent="0.2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</row>
    <row r="318" spans="1:77" x14ac:dyDescent="0.2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</row>
    <row r="319" spans="1:77" x14ac:dyDescent="0.2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</row>
    <row r="320" spans="1:77" x14ac:dyDescent="0.2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90"/>
  </sheetPr>
  <dimension ref="A4:GX155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7.1640625" style="55" customWidth="1"/>
    <col min="2" max="2" width="24.83203125" customWidth="1"/>
    <col min="3" max="35" width="9.83203125" style="15" customWidth="1"/>
    <col min="36" max="41" width="9.83203125" customWidth="1"/>
    <col min="42" max="42" width="9.83203125" style="40" customWidth="1"/>
    <col min="43" max="77" width="9.83203125" customWidth="1"/>
  </cols>
  <sheetData>
    <row r="4" spans="1:206" ht="24" x14ac:dyDescent="0.3">
      <c r="B4" s="80" t="s">
        <v>84</v>
      </c>
      <c r="C4" s="79"/>
      <c r="D4" s="79"/>
      <c r="E4" s="79"/>
      <c r="H4" s="101" t="s">
        <v>81</v>
      </c>
      <c r="I4" s="102" t="s">
        <v>82</v>
      </c>
      <c r="J4" s="103" t="s">
        <v>83</v>
      </c>
    </row>
    <row r="6" spans="1:206" ht="24" x14ac:dyDescent="0.3">
      <c r="B6" s="76" t="s">
        <v>15</v>
      </c>
      <c r="C6" s="77"/>
      <c r="D6" s="77"/>
      <c r="E6" s="77"/>
      <c r="F6" s="78"/>
      <c r="G6" s="78"/>
      <c r="H6" s="79"/>
    </row>
    <row r="7" spans="1:206" x14ac:dyDescent="0.2">
      <c r="C7" s="3"/>
      <c r="D7" s="3"/>
      <c r="E7" s="3"/>
      <c r="F7" s="3"/>
      <c r="G7" s="3"/>
      <c r="O7" s="3"/>
      <c r="P7" s="3"/>
      <c r="Q7" s="3"/>
      <c r="R7" s="3"/>
      <c r="AA7" s="3"/>
      <c r="AB7" s="3"/>
      <c r="AC7" s="3"/>
      <c r="AD7" s="3"/>
    </row>
    <row r="8" spans="1:206" x14ac:dyDescent="0.2">
      <c r="C8" s="3"/>
      <c r="D8" s="3"/>
      <c r="E8" s="3"/>
      <c r="F8" s="3"/>
      <c r="G8" s="3"/>
      <c r="O8" s="3"/>
      <c r="P8" s="3"/>
      <c r="Q8" s="3"/>
      <c r="R8" s="3"/>
      <c r="AA8" s="3"/>
      <c r="AB8" s="3"/>
      <c r="AC8" s="3"/>
      <c r="AD8" s="3"/>
    </row>
    <row r="9" spans="1:206" s="57" customFormat="1" ht="19" x14ac:dyDescent="0.25">
      <c r="B9" s="58" t="s">
        <v>30</v>
      </c>
      <c r="C9" s="59"/>
      <c r="F9" s="60" t="s">
        <v>16</v>
      </c>
      <c r="G9" s="59"/>
      <c r="H9" s="61"/>
      <c r="I9" s="61"/>
      <c r="J9" s="61"/>
      <c r="K9" s="61"/>
      <c r="L9" s="61"/>
      <c r="M9" s="61"/>
      <c r="N9" s="61"/>
      <c r="O9" s="59"/>
      <c r="P9" s="59"/>
      <c r="Q9" s="59"/>
      <c r="R9" s="59"/>
      <c r="S9" s="61"/>
      <c r="T9" s="61"/>
      <c r="U9" s="61"/>
      <c r="V9" s="61"/>
      <c r="W9" s="61"/>
      <c r="X9" s="61"/>
      <c r="Y9" s="61"/>
      <c r="Z9" s="61"/>
      <c r="AA9" s="59"/>
      <c r="AB9" s="59"/>
      <c r="AC9" s="59"/>
      <c r="AD9" s="59"/>
      <c r="AE9" s="61"/>
      <c r="AF9" s="61"/>
      <c r="AG9" s="61"/>
      <c r="AH9" s="61"/>
      <c r="AI9" s="61"/>
      <c r="AJ9" s="60" t="s">
        <v>38</v>
      </c>
      <c r="AP9" s="75" t="s">
        <v>37</v>
      </c>
    </row>
    <row r="10" spans="1:206" x14ac:dyDescent="0.2">
      <c r="A10" s="57"/>
      <c r="C10" s="3"/>
      <c r="D10" s="3"/>
      <c r="E10" s="3"/>
      <c r="F10" s="3"/>
      <c r="G10" s="3"/>
      <c r="O10" s="3"/>
      <c r="P10" s="3"/>
      <c r="Q10" s="3"/>
      <c r="R10" s="3"/>
      <c r="AA10" s="3"/>
      <c r="AB10" s="3"/>
      <c r="AC10" s="3"/>
      <c r="AD10" s="3"/>
    </row>
    <row r="11" spans="1:206" s="10" customFormat="1" ht="19" x14ac:dyDescent="0.25">
      <c r="A11" s="57"/>
      <c r="B11" s="1"/>
      <c r="C11" s="33">
        <v>43862</v>
      </c>
      <c r="D11" s="34">
        <f>DATE(YEAR(C11),MONTH(C11),DAY(EOMONTH(C11,0)))+1</f>
        <v>43891</v>
      </c>
      <c r="E11" s="34">
        <f t="shared" ref="E11:BP11" si="0">DATE(YEAR(D11),MONTH(D11),DAY(EOMONTH(D11,0)))+1</f>
        <v>43922</v>
      </c>
      <c r="F11" s="34">
        <f t="shared" si="0"/>
        <v>43952</v>
      </c>
      <c r="G11" s="34">
        <f t="shared" si="0"/>
        <v>43983</v>
      </c>
      <c r="H11" s="34">
        <f t="shared" si="0"/>
        <v>44013</v>
      </c>
      <c r="I11" s="34">
        <f t="shared" si="0"/>
        <v>44044</v>
      </c>
      <c r="J11" s="34">
        <f t="shared" si="0"/>
        <v>44075</v>
      </c>
      <c r="K11" s="34">
        <f t="shared" si="0"/>
        <v>44105</v>
      </c>
      <c r="L11" s="34">
        <f t="shared" si="0"/>
        <v>44136</v>
      </c>
      <c r="M11" s="34">
        <f t="shared" si="0"/>
        <v>44166</v>
      </c>
      <c r="N11" s="34">
        <f t="shared" si="0"/>
        <v>44197</v>
      </c>
      <c r="O11" s="34">
        <f t="shared" si="0"/>
        <v>44228</v>
      </c>
      <c r="P11" s="34">
        <f t="shared" si="0"/>
        <v>44256</v>
      </c>
      <c r="Q11" s="34">
        <f t="shared" si="0"/>
        <v>44287</v>
      </c>
      <c r="R11" s="34">
        <f t="shared" si="0"/>
        <v>44317</v>
      </c>
      <c r="S11" s="34">
        <f t="shared" si="0"/>
        <v>44348</v>
      </c>
      <c r="T11" s="34">
        <f t="shared" si="0"/>
        <v>44378</v>
      </c>
      <c r="U11" s="34">
        <f t="shared" si="0"/>
        <v>44409</v>
      </c>
      <c r="V11" s="34">
        <f t="shared" si="0"/>
        <v>44440</v>
      </c>
      <c r="W11" s="34">
        <f t="shared" si="0"/>
        <v>44470</v>
      </c>
      <c r="X11" s="34">
        <f t="shared" si="0"/>
        <v>44501</v>
      </c>
      <c r="Y11" s="34">
        <f t="shared" si="0"/>
        <v>44531</v>
      </c>
      <c r="Z11" s="34">
        <f t="shared" si="0"/>
        <v>44562</v>
      </c>
      <c r="AA11" s="34">
        <f t="shared" si="0"/>
        <v>44593</v>
      </c>
      <c r="AB11" s="34">
        <f t="shared" si="0"/>
        <v>44621</v>
      </c>
      <c r="AC11" s="34">
        <f t="shared" si="0"/>
        <v>44652</v>
      </c>
      <c r="AD11" s="34">
        <f t="shared" si="0"/>
        <v>44682</v>
      </c>
      <c r="AE11" s="34">
        <f t="shared" si="0"/>
        <v>44713</v>
      </c>
      <c r="AF11" s="34">
        <f t="shared" si="0"/>
        <v>44743</v>
      </c>
      <c r="AG11" s="34">
        <f t="shared" si="0"/>
        <v>44774</v>
      </c>
      <c r="AH11" s="34">
        <f t="shared" si="0"/>
        <v>44805</v>
      </c>
      <c r="AI11" s="34">
        <f t="shared" si="0"/>
        <v>44835</v>
      </c>
      <c r="AJ11" s="34">
        <f t="shared" si="0"/>
        <v>44866</v>
      </c>
      <c r="AK11" s="34">
        <f t="shared" si="0"/>
        <v>44896</v>
      </c>
      <c r="AL11" s="34">
        <f t="shared" si="0"/>
        <v>44927</v>
      </c>
      <c r="AM11" s="34">
        <f t="shared" si="0"/>
        <v>44958</v>
      </c>
      <c r="AN11" s="34">
        <f t="shared" si="0"/>
        <v>44986</v>
      </c>
      <c r="AO11" s="34">
        <f t="shared" si="0"/>
        <v>45017</v>
      </c>
      <c r="AP11" s="41">
        <f t="shared" si="0"/>
        <v>45047</v>
      </c>
      <c r="AQ11" s="34">
        <f t="shared" si="0"/>
        <v>45078</v>
      </c>
      <c r="AR11" s="34">
        <f t="shared" si="0"/>
        <v>45108</v>
      </c>
      <c r="AS11" s="34">
        <f t="shared" si="0"/>
        <v>45139</v>
      </c>
      <c r="AT11" s="34">
        <f t="shared" si="0"/>
        <v>45170</v>
      </c>
      <c r="AU11" s="34">
        <f t="shared" si="0"/>
        <v>45200</v>
      </c>
      <c r="AV11" s="34">
        <f t="shared" si="0"/>
        <v>45231</v>
      </c>
      <c r="AW11" s="34">
        <f t="shared" si="0"/>
        <v>45261</v>
      </c>
      <c r="AX11" s="34">
        <f t="shared" si="0"/>
        <v>45292</v>
      </c>
      <c r="AY11" s="34">
        <f t="shared" si="0"/>
        <v>45323</v>
      </c>
      <c r="AZ11" s="34">
        <f t="shared" si="0"/>
        <v>45352</v>
      </c>
      <c r="BA11" s="34">
        <f t="shared" si="0"/>
        <v>45383</v>
      </c>
      <c r="BB11" s="34">
        <f t="shared" si="0"/>
        <v>45413</v>
      </c>
      <c r="BC11" s="34">
        <f t="shared" si="0"/>
        <v>45444</v>
      </c>
      <c r="BD11" s="34">
        <f t="shared" si="0"/>
        <v>45474</v>
      </c>
      <c r="BE11" s="34">
        <f t="shared" si="0"/>
        <v>45505</v>
      </c>
      <c r="BF11" s="34">
        <f t="shared" si="0"/>
        <v>45536</v>
      </c>
      <c r="BG11" s="34">
        <f t="shared" si="0"/>
        <v>45566</v>
      </c>
      <c r="BH11" s="34">
        <f t="shared" si="0"/>
        <v>45597</v>
      </c>
      <c r="BI11" s="34">
        <f t="shared" si="0"/>
        <v>45627</v>
      </c>
      <c r="BJ11" s="34">
        <f t="shared" si="0"/>
        <v>45658</v>
      </c>
      <c r="BK11" s="34">
        <f t="shared" si="0"/>
        <v>45689</v>
      </c>
      <c r="BL11" s="34">
        <f t="shared" si="0"/>
        <v>45717</v>
      </c>
      <c r="BM11" s="34">
        <f t="shared" si="0"/>
        <v>45748</v>
      </c>
      <c r="BN11" s="34">
        <f t="shared" si="0"/>
        <v>45778</v>
      </c>
      <c r="BO11" s="34">
        <f t="shared" si="0"/>
        <v>45809</v>
      </c>
      <c r="BP11" s="34">
        <f t="shared" si="0"/>
        <v>45839</v>
      </c>
      <c r="BQ11" s="34">
        <f t="shared" ref="BQ11:BX11" si="1">DATE(YEAR(BP11),MONTH(BP11),DAY(EOMONTH(BP11,0)))+1</f>
        <v>45870</v>
      </c>
      <c r="BR11" s="34">
        <f t="shared" si="1"/>
        <v>45901</v>
      </c>
      <c r="BS11" s="34">
        <f t="shared" si="1"/>
        <v>45931</v>
      </c>
      <c r="BT11" s="34">
        <f t="shared" si="1"/>
        <v>45962</v>
      </c>
      <c r="BU11" s="34">
        <f t="shared" si="1"/>
        <v>45992</v>
      </c>
      <c r="BV11" s="34">
        <f t="shared" si="1"/>
        <v>46023</v>
      </c>
      <c r="BW11" s="34">
        <f t="shared" si="1"/>
        <v>46054</v>
      </c>
      <c r="BX11" s="34">
        <f t="shared" si="1"/>
        <v>46082</v>
      </c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</row>
    <row r="12" spans="1:206" s="28" customFormat="1" ht="16" x14ac:dyDescent="0.2">
      <c r="A12" s="57"/>
      <c r="B12" s="24" t="s">
        <v>1</v>
      </c>
      <c r="C12" s="25">
        <v>75988.800000000003</v>
      </c>
      <c r="D12" s="25">
        <v>53497.8</v>
      </c>
      <c r="E12" s="25">
        <v>161254.80000000002</v>
      </c>
      <c r="F12" s="25">
        <v>110254.5</v>
      </c>
      <c r="G12" s="25">
        <v>201779.1</v>
      </c>
      <c r="H12" s="26">
        <v>288133.2</v>
      </c>
      <c r="I12" s="26">
        <v>198242.1</v>
      </c>
      <c r="J12" s="26">
        <v>275240.7</v>
      </c>
      <c r="K12" s="26">
        <v>294321.60000000003</v>
      </c>
      <c r="L12" s="25">
        <v>245670.30000000002</v>
      </c>
      <c r="M12" s="25">
        <v>196686.90000000002</v>
      </c>
      <c r="N12" s="25">
        <v>184995.90000000002</v>
      </c>
      <c r="O12" s="25">
        <v>135407.70000000001</v>
      </c>
      <c r="P12" s="25">
        <v>159432.30000000002</v>
      </c>
      <c r="Q12" s="25">
        <v>237176.1</v>
      </c>
      <c r="R12" s="25">
        <v>137683.80000000002</v>
      </c>
      <c r="S12" s="25">
        <v>271593</v>
      </c>
      <c r="T12" s="25">
        <v>343615.5</v>
      </c>
      <c r="U12" s="26">
        <v>319026.60000000003</v>
      </c>
      <c r="V12" s="26">
        <v>413953.2</v>
      </c>
      <c r="W12" s="26">
        <v>733214.70000000007</v>
      </c>
      <c r="X12" s="25">
        <v>657720</v>
      </c>
      <c r="Y12" s="25">
        <v>270731.7</v>
      </c>
      <c r="Z12" s="25">
        <v>302640.30000000005</v>
      </c>
      <c r="AA12" s="25">
        <v>194737.5</v>
      </c>
      <c r="AB12" s="25">
        <v>186921</v>
      </c>
      <c r="AC12" s="25">
        <v>200102.40000000002</v>
      </c>
      <c r="AD12" s="25">
        <v>266830.2</v>
      </c>
      <c r="AE12" s="26">
        <v>388076.4</v>
      </c>
      <c r="AF12" s="26">
        <v>812286.9</v>
      </c>
      <c r="AG12" s="26">
        <v>585038.70000000007</v>
      </c>
      <c r="AH12" s="26">
        <v>723570.3</v>
      </c>
      <c r="AI12" s="26">
        <v>1375474.5</v>
      </c>
      <c r="AJ12" s="25">
        <v>825830.10000000009</v>
      </c>
      <c r="AK12" s="25"/>
      <c r="AL12" s="27"/>
      <c r="AP12" s="40"/>
    </row>
    <row r="13" spans="1:206" s="28" customFormat="1" ht="16" x14ac:dyDescent="0.2">
      <c r="A13" s="57"/>
      <c r="B13" s="24" t="s">
        <v>0</v>
      </c>
      <c r="C13" s="25">
        <v>14571.900000000001</v>
      </c>
      <c r="D13" s="25">
        <v>11861.1</v>
      </c>
      <c r="E13" s="25">
        <v>35110.800000000003</v>
      </c>
      <c r="F13" s="25">
        <v>16804.800000000003</v>
      </c>
      <c r="G13" s="25">
        <v>48297.600000000006</v>
      </c>
      <c r="H13" s="25">
        <v>134651.70000000001</v>
      </c>
      <c r="I13" s="25">
        <v>106458.3</v>
      </c>
      <c r="J13" s="25">
        <v>151464.6</v>
      </c>
      <c r="K13" s="25">
        <v>135947.70000000001</v>
      </c>
      <c r="L13" s="25">
        <v>53927.100000000006</v>
      </c>
      <c r="M13" s="25">
        <v>88811.1</v>
      </c>
      <c r="N13" s="25">
        <v>81299.700000000012</v>
      </c>
      <c r="O13" s="25">
        <v>23136.300000000003</v>
      </c>
      <c r="P13" s="25">
        <v>55644.3</v>
      </c>
      <c r="Q13" s="25">
        <v>108378</v>
      </c>
      <c r="R13" s="25">
        <v>60982.200000000004</v>
      </c>
      <c r="S13" s="25">
        <v>110864.70000000001</v>
      </c>
      <c r="T13" s="25">
        <v>140945.40000000002</v>
      </c>
      <c r="U13" s="25">
        <v>103515.3</v>
      </c>
      <c r="V13" s="25">
        <v>160155.90000000002</v>
      </c>
      <c r="W13" s="25">
        <v>320714.10000000003</v>
      </c>
      <c r="X13" s="25">
        <v>271320.30000000005</v>
      </c>
      <c r="Y13" s="25">
        <v>142805.70000000001</v>
      </c>
      <c r="Z13" s="25">
        <v>155155.5</v>
      </c>
      <c r="AA13" s="25">
        <v>79747.200000000012</v>
      </c>
      <c r="AB13" s="25">
        <v>97721.1</v>
      </c>
      <c r="AC13" s="25">
        <v>87480</v>
      </c>
      <c r="AD13" s="25">
        <v>108939.6</v>
      </c>
      <c r="AE13" s="25">
        <v>166822.20000000001</v>
      </c>
      <c r="AF13" s="25">
        <v>271277.10000000003</v>
      </c>
      <c r="AG13" s="25">
        <v>254782.80000000002</v>
      </c>
      <c r="AH13" s="25">
        <v>310286.7</v>
      </c>
      <c r="AI13" s="25">
        <v>467715.60000000003</v>
      </c>
      <c r="AJ13" s="25">
        <v>328276.80000000005</v>
      </c>
      <c r="AK13" s="25"/>
      <c r="AL13" s="27"/>
      <c r="AP13" s="40"/>
    </row>
    <row r="14" spans="1:206" s="28" customFormat="1" ht="16" x14ac:dyDescent="0.2">
      <c r="A14" s="57"/>
      <c r="B14" s="24" t="s">
        <v>112</v>
      </c>
      <c r="C14" s="25">
        <v>34022.700000000004</v>
      </c>
      <c r="D14" s="25">
        <v>39360.600000000006</v>
      </c>
      <c r="E14" s="25">
        <v>44261.100000000006</v>
      </c>
      <c r="F14" s="25">
        <v>42327.9</v>
      </c>
      <c r="G14" s="25">
        <v>61630.200000000004</v>
      </c>
      <c r="H14" s="26">
        <v>65518.200000000004</v>
      </c>
      <c r="I14" s="26">
        <v>83508.3</v>
      </c>
      <c r="J14" s="26">
        <v>38172.600000000006</v>
      </c>
      <c r="K14" s="26">
        <v>58041.9</v>
      </c>
      <c r="L14" s="25">
        <v>40383.9</v>
      </c>
      <c r="M14" s="25">
        <v>66501</v>
      </c>
      <c r="N14" s="25">
        <v>52990.200000000004</v>
      </c>
      <c r="O14" s="25">
        <v>33968.700000000004</v>
      </c>
      <c r="P14" s="25">
        <v>36603.9</v>
      </c>
      <c r="Q14" s="25">
        <v>57645.000000000007</v>
      </c>
      <c r="R14" s="25">
        <v>41931</v>
      </c>
      <c r="S14" s="25">
        <v>41931</v>
      </c>
      <c r="T14" s="26">
        <v>41366.700000000004</v>
      </c>
      <c r="U14" s="26">
        <v>77139</v>
      </c>
      <c r="V14" s="26">
        <v>78796.800000000003</v>
      </c>
      <c r="W14" s="26">
        <v>81796.5</v>
      </c>
      <c r="X14" s="25">
        <v>72036</v>
      </c>
      <c r="Y14" s="25">
        <v>93306.6</v>
      </c>
      <c r="Z14" s="25">
        <v>57407.4</v>
      </c>
      <c r="AA14" s="25">
        <v>55798.200000000004</v>
      </c>
      <c r="AB14" s="25">
        <v>61195.500000000007</v>
      </c>
      <c r="AC14" s="25">
        <v>68504.400000000009</v>
      </c>
      <c r="AD14" s="25">
        <v>81472.5</v>
      </c>
      <c r="AE14" s="26">
        <v>91926.900000000009</v>
      </c>
      <c r="AF14" s="26">
        <v>132605.1</v>
      </c>
      <c r="AG14" s="26">
        <v>126675.90000000001</v>
      </c>
      <c r="AH14" s="26">
        <v>126214.20000000001</v>
      </c>
      <c r="AI14" s="26">
        <v>184982.40000000002</v>
      </c>
      <c r="AJ14" s="25">
        <v>119080.8</v>
      </c>
      <c r="AK14" s="25"/>
      <c r="AL14" s="27"/>
      <c r="AP14" s="40"/>
    </row>
    <row r="15" spans="1:206" s="32" customFormat="1" ht="16" x14ac:dyDescent="0.2">
      <c r="A15" s="57"/>
      <c r="B15" s="29" t="s">
        <v>113</v>
      </c>
      <c r="C15" s="30">
        <v>-19450.800000000003</v>
      </c>
      <c r="D15" s="30">
        <v>-27499.5</v>
      </c>
      <c r="E15" s="30">
        <v>-9150.3000000000011</v>
      </c>
      <c r="F15" s="30">
        <v>-25523.100000000002</v>
      </c>
      <c r="G15" s="30">
        <v>-13332.6</v>
      </c>
      <c r="H15" s="30">
        <v>69133.5</v>
      </c>
      <c r="I15" s="30">
        <v>22950</v>
      </c>
      <c r="J15" s="30">
        <v>113292.00000000001</v>
      </c>
      <c r="K15" s="30">
        <v>77905.8</v>
      </c>
      <c r="L15" s="30">
        <v>13543.2</v>
      </c>
      <c r="M15" s="31">
        <v>22310.100000000002</v>
      </c>
      <c r="N15" s="30">
        <v>28309.500000000004</v>
      </c>
      <c r="O15" s="30">
        <v>-10832.400000000001</v>
      </c>
      <c r="P15" s="30">
        <v>19040.400000000001</v>
      </c>
      <c r="Q15" s="30">
        <v>50733</v>
      </c>
      <c r="R15" s="30">
        <v>19051.2</v>
      </c>
      <c r="S15" s="30">
        <v>68933.700000000012</v>
      </c>
      <c r="T15" s="30">
        <v>99578.700000000012</v>
      </c>
      <c r="U15" s="30">
        <v>26376.300000000003</v>
      </c>
      <c r="V15" s="30">
        <v>81359.100000000006</v>
      </c>
      <c r="W15" s="30">
        <v>238917.6</v>
      </c>
      <c r="X15" s="30">
        <v>199284.30000000002</v>
      </c>
      <c r="Y15" s="30">
        <v>49499.100000000006</v>
      </c>
      <c r="Z15" s="30">
        <v>97748.1</v>
      </c>
      <c r="AA15" s="30">
        <v>23949</v>
      </c>
      <c r="AB15" s="30">
        <v>36525.600000000006</v>
      </c>
      <c r="AC15" s="30">
        <v>18975.600000000002</v>
      </c>
      <c r="AD15" s="30">
        <v>27467.100000000002</v>
      </c>
      <c r="AE15" s="30">
        <v>74895.3</v>
      </c>
      <c r="AF15" s="30">
        <v>138672</v>
      </c>
      <c r="AG15" s="30">
        <v>128106.90000000001</v>
      </c>
      <c r="AH15" s="30">
        <v>184072.5</v>
      </c>
      <c r="AI15" s="30">
        <v>282733.2</v>
      </c>
      <c r="AJ15" s="25">
        <v>207427.5</v>
      </c>
      <c r="AK15" s="25"/>
      <c r="AL15" s="25"/>
      <c r="AM15" s="25"/>
      <c r="AP15" s="42"/>
    </row>
    <row r="16" spans="1:206" ht="16" x14ac:dyDescent="0.2">
      <c r="C16" s="8"/>
      <c r="D16" s="8"/>
      <c r="E16" s="8"/>
      <c r="F16" s="8"/>
      <c r="G16" s="8"/>
      <c r="H16" s="6"/>
      <c r="I16" s="6"/>
      <c r="J16" s="6"/>
      <c r="K16" s="6"/>
      <c r="L16" s="8"/>
      <c r="M16" s="8"/>
      <c r="N16" s="8"/>
      <c r="O16" s="8"/>
      <c r="P16" s="8"/>
      <c r="Q16" s="8"/>
      <c r="R16" s="8"/>
      <c r="S16" s="6"/>
      <c r="T16" s="6"/>
      <c r="U16" s="6"/>
      <c r="V16" s="6"/>
      <c r="W16" s="6"/>
      <c r="X16" s="8"/>
      <c r="Y16" s="8"/>
      <c r="Z16" s="8"/>
      <c r="AA16" s="8"/>
      <c r="AB16" s="8"/>
      <c r="AC16" s="8"/>
      <c r="AD16" s="8"/>
      <c r="AE16" s="6"/>
      <c r="AF16" s="6"/>
      <c r="AG16" s="6"/>
      <c r="AH16" s="6"/>
      <c r="AI16" s="6"/>
      <c r="AJ16" s="8"/>
      <c r="AK16" s="8"/>
      <c r="AL16" s="2"/>
    </row>
    <row r="17" spans="1:76" x14ac:dyDescent="0.2">
      <c r="C17" s="3"/>
      <c r="D17" s="3"/>
      <c r="E17" s="3"/>
      <c r="F17" s="3"/>
      <c r="G17" s="3"/>
      <c r="L17" s="3"/>
      <c r="M17" s="3"/>
      <c r="N17" s="3"/>
      <c r="O17" s="3"/>
      <c r="P17" s="3"/>
      <c r="Q17" s="3"/>
      <c r="R17" s="3"/>
      <c r="X17" s="3"/>
      <c r="Y17" s="3"/>
      <c r="Z17" s="3"/>
      <c r="AA17" s="3"/>
      <c r="AB17" s="3"/>
      <c r="AC17" s="3"/>
      <c r="AD17" s="3"/>
      <c r="AJ17" s="3"/>
      <c r="AK17" s="3"/>
      <c r="AL17" s="3"/>
    </row>
    <row r="18" spans="1:76" x14ac:dyDescent="0.2">
      <c r="C18" s="3"/>
      <c r="D18" s="3"/>
      <c r="E18" s="3"/>
      <c r="F18" s="3"/>
      <c r="G18" s="3"/>
      <c r="L18" s="3"/>
      <c r="M18" s="3"/>
      <c r="N18" s="3"/>
      <c r="O18" s="3"/>
      <c r="P18" s="3"/>
      <c r="Q18" s="3"/>
      <c r="R18" s="3"/>
      <c r="X18" s="3"/>
      <c r="Y18" s="3"/>
      <c r="Z18" s="3"/>
      <c r="AA18" s="3"/>
      <c r="AB18" s="3"/>
      <c r="AC18" s="3"/>
      <c r="AD18" s="3"/>
      <c r="AJ18" s="3"/>
      <c r="AK18" s="3"/>
      <c r="AL18" s="3"/>
    </row>
    <row r="19" spans="1:76" x14ac:dyDescent="0.2">
      <c r="C19" s="3"/>
      <c r="D19" s="3"/>
      <c r="E19" s="3"/>
      <c r="F19" s="3"/>
      <c r="G19" s="3"/>
      <c r="L19" s="3"/>
      <c r="M19" s="3"/>
      <c r="N19" s="3"/>
      <c r="O19" s="3"/>
      <c r="P19" s="3"/>
      <c r="Q19" s="3"/>
      <c r="R19" s="3"/>
      <c r="X19" s="3"/>
      <c r="Y19" s="3"/>
      <c r="Z19" s="3"/>
      <c r="AA19" s="3"/>
      <c r="AB19" s="3"/>
      <c r="AC19" s="3"/>
      <c r="AD19" s="3"/>
      <c r="AJ19" s="3"/>
      <c r="AK19" s="3"/>
      <c r="AL19" s="3"/>
    </row>
    <row r="20" spans="1:76" x14ac:dyDescent="0.2">
      <c r="C20" s="3"/>
      <c r="D20" s="3"/>
      <c r="E20" s="3"/>
      <c r="F20" s="3"/>
      <c r="G20" s="3"/>
      <c r="L20" s="3"/>
      <c r="M20" s="3"/>
      <c r="N20" s="3"/>
      <c r="O20" s="3"/>
      <c r="P20" s="3"/>
      <c r="Q20" s="3"/>
      <c r="R20" s="3"/>
      <c r="X20" s="3"/>
      <c r="Y20" s="3"/>
      <c r="Z20" s="3"/>
      <c r="AA20" s="3"/>
      <c r="AB20" s="16"/>
      <c r="AC20" s="3"/>
      <c r="AD20" s="3"/>
      <c r="AJ20" s="3"/>
      <c r="AK20" s="3"/>
      <c r="AL20" s="3"/>
    </row>
    <row r="21" spans="1:76" s="57" customFormat="1" ht="19" x14ac:dyDescent="0.25">
      <c r="B21" s="58" t="s">
        <v>31</v>
      </c>
      <c r="C21" s="61"/>
      <c r="F21" s="60" t="s">
        <v>13</v>
      </c>
      <c r="G21" s="59"/>
      <c r="H21" s="61"/>
      <c r="I21" s="61"/>
      <c r="J21" s="61"/>
      <c r="K21" s="61"/>
      <c r="L21" s="59"/>
      <c r="M21" s="59"/>
      <c r="N21" s="59"/>
      <c r="O21" s="59"/>
      <c r="P21" s="59"/>
      <c r="Q21" s="59"/>
      <c r="R21" s="59"/>
      <c r="S21" s="61"/>
      <c r="T21" s="61"/>
      <c r="U21" s="61"/>
      <c r="V21" s="61"/>
      <c r="W21" s="61"/>
      <c r="X21" s="59"/>
      <c r="Y21" s="59"/>
      <c r="Z21" s="59"/>
      <c r="AA21" s="59"/>
      <c r="AB21" s="59"/>
      <c r="AC21" s="59"/>
      <c r="AD21" s="59"/>
      <c r="AE21" s="61"/>
      <c r="AF21" s="61"/>
      <c r="AG21" s="61"/>
      <c r="AH21" s="61"/>
      <c r="AI21" s="61"/>
      <c r="AJ21" s="60" t="s">
        <v>36</v>
      </c>
      <c r="AK21" s="59"/>
      <c r="AL21" s="59"/>
      <c r="AP21" s="75" t="s">
        <v>37</v>
      </c>
      <c r="AQ21" s="60"/>
    </row>
    <row r="22" spans="1:76" x14ac:dyDescent="0.2">
      <c r="A22" s="57"/>
      <c r="C22" s="3"/>
      <c r="D22" s="3"/>
      <c r="E22" s="3"/>
      <c r="F22" s="3"/>
      <c r="G22" s="3"/>
      <c r="O22" s="3"/>
      <c r="P22" s="3"/>
      <c r="Q22" s="3"/>
      <c r="R22" s="3"/>
      <c r="AA22" s="3"/>
      <c r="AB22" s="3"/>
      <c r="AC22" s="3"/>
      <c r="AD22" s="3"/>
    </row>
    <row r="23" spans="1:76" s="10" customFormat="1" ht="19" x14ac:dyDescent="0.25">
      <c r="A23" s="57"/>
      <c r="B23" s="1"/>
      <c r="C23" s="23">
        <f>C11</f>
        <v>43862</v>
      </c>
      <c r="D23" s="23">
        <f t="shared" ref="D23:BO23" si="2">D11</f>
        <v>43891</v>
      </c>
      <c r="E23" s="23">
        <f t="shared" si="2"/>
        <v>43922</v>
      </c>
      <c r="F23" s="23">
        <f t="shared" si="2"/>
        <v>43952</v>
      </c>
      <c r="G23" s="23">
        <f t="shared" si="2"/>
        <v>43983</v>
      </c>
      <c r="H23" s="23">
        <f t="shared" si="2"/>
        <v>44013</v>
      </c>
      <c r="I23" s="23">
        <f t="shared" si="2"/>
        <v>44044</v>
      </c>
      <c r="J23" s="23">
        <f t="shared" si="2"/>
        <v>44075</v>
      </c>
      <c r="K23" s="23">
        <f t="shared" si="2"/>
        <v>44105</v>
      </c>
      <c r="L23" s="23">
        <f t="shared" si="2"/>
        <v>44136</v>
      </c>
      <c r="M23" s="23">
        <f t="shared" si="2"/>
        <v>44166</v>
      </c>
      <c r="N23" s="23">
        <f t="shared" si="2"/>
        <v>44197</v>
      </c>
      <c r="O23" s="23">
        <f t="shared" si="2"/>
        <v>44228</v>
      </c>
      <c r="P23" s="23">
        <f t="shared" si="2"/>
        <v>44256</v>
      </c>
      <c r="Q23" s="23">
        <f t="shared" si="2"/>
        <v>44287</v>
      </c>
      <c r="R23" s="23">
        <f t="shared" si="2"/>
        <v>44317</v>
      </c>
      <c r="S23" s="23">
        <f t="shared" si="2"/>
        <v>44348</v>
      </c>
      <c r="T23" s="23">
        <f t="shared" si="2"/>
        <v>44378</v>
      </c>
      <c r="U23" s="23">
        <f t="shared" si="2"/>
        <v>44409</v>
      </c>
      <c r="V23" s="23">
        <f t="shared" si="2"/>
        <v>44440</v>
      </c>
      <c r="W23" s="23">
        <f t="shared" si="2"/>
        <v>44470</v>
      </c>
      <c r="X23" s="23">
        <f t="shared" si="2"/>
        <v>44501</v>
      </c>
      <c r="Y23" s="23">
        <f t="shared" si="2"/>
        <v>44531</v>
      </c>
      <c r="Z23" s="23">
        <f t="shared" si="2"/>
        <v>44562</v>
      </c>
      <c r="AA23" s="23">
        <f t="shared" si="2"/>
        <v>44593</v>
      </c>
      <c r="AB23" s="23">
        <f t="shared" si="2"/>
        <v>44621</v>
      </c>
      <c r="AC23" s="23">
        <f t="shared" si="2"/>
        <v>44652</v>
      </c>
      <c r="AD23" s="23">
        <f t="shared" si="2"/>
        <v>44682</v>
      </c>
      <c r="AE23" s="23">
        <f t="shared" si="2"/>
        <v>44713</v>
      </c>
      <c r="AF23" s="23">
        <f t="shared" si="2"/>
        <v>44743</v>
      </c>
      <c r="AG23" s="23">
        <f t="shared" si="2"/>
        <v>44774</v>
      </c>
      <c r="AH23" s="23">
        <f t="shared" si="2"/>
        <v>44805</v>
      </c>
      <c r="AI23" s="23">
        <f t="shared" si="2"/>
        <v>44835</v>
      </c>
      <c r="AJ23" s="23">
        <f t="shared" si="2"/>
        <v>44866</v>
      </c>
      <c r="AK23" s="23">
        <f t="shared" si="2"/>
        <v>44896</v>
      </c>
      <c r="AL23" s="23">
        <f t="shared" si="2"/>
        <v>44927</v>
      </c>
      <c r="AM23" s="23">
        <f t="shared" si="2"/>
        <v>44958</v>
      </c>
      <c r="AN23" s="23">
        <f t="shared" si="2"/>
        <v>44986</v>
      </c>
      <c r="AO23" s="23">
        <f t="shared" si="2"/>
        <v>45017</v>
      </c>
      <c r="AP23" s="41">
        <f t="shared" si="2"/>
        <v>45047</v>
      </c>
      <c r="AQ23" s="23">
        <f t="shared" si="2"/>
        <v>45078</v>
      </c>
      <c r="AR23" s="23">
        <f t="shared" si="2"/>
        <v>45108</v>
      </c>
      <c r="AS23" s="23">
        <f t="shared" si="2"/>
        <v>45139</v>
      </c>
      <c r="AT23" s="23">
        <f t="shared" si="2"/>
        <v>45170</v>
      </c>
      <c r="AU23" s="23">
        <f t="shared" si="2"/>
        <v>45200</v>
      </c>
      <c r="AV23" s="23">
        <f t="shared" si="2"/>
        <v>45231</v>
      </c>
      <c r="AW23" s="23">
        <f t="shared" si="2"/>
        <v>45261</v>
      </c>
      <c r="AX23" s="23">
        <f t="shared" si="2"/>
        <v>45292</v>
      </c>
      <c r="AY23" s="23">
        <f t="shared" si="2"/>
        <v>45323</v>
      </c>
      <c r="AZ23" s="23">
        <f t="shared" si="2"/>
        <v>45352</v>
      </c>
      <c r="BA23" s="23">
        <f t="shared" si="2"/>
        <v>45383</v>
      </c>
      <c r="BB23" s="23">
        <f t="shared" si="2"/>
        <v>45413</v>
      </c>
      <c r="BC23" s="23">
        <f t="shared" si="2"/>
        <v>45444</v>
      </c>
      <c r="BD23" s="23">
        <f t="shared" si="2"/>
        <v>45474</v>
      </c>
      <c r="BE23" s="23">
        <f t="shared" si="2"/>
        <v>45505</v>
      </c>
      <c r="BF23" s="23">
        <f t="shared" si="2"/>
        <v>45536</v>
      </c>
      <c r="BG23" s="23">
        <f t="shared" si="2"/>
        <v>45566</v>
      </c>
      <c r="BH23" s="23">
        <f t="shared" si="2"/>
        <v>45597</v>
      </c>
      <c r="BI23" s="23">
        <f t="shared" si="2"/>
        <v>45627</v>
      </c>
      <c r="BJ23" s="23">
        <f t="shared" si="2"/>
        <v>45658</v>
      </c>
      <c r="BK23" s="23">
        <f t="shared" si="2"/>
        <v>45689</v>
      </c>
      <c r="BL23" s="23">
        <f t="shared" si="2"/>
        <v>45717</v>
      </c>
      <c r="BM23" s="23">
        <f t="shared" si="2"/>
        <v>45748</v>
      </c>
      <c r="BN23" s="23">
        <f t="shared" si="2"/>
        <v>45778</v>
      </c>
      <c r="BO23" s="23">
        <f t="shared" si="2"/>
        <v>45809</v>
      </c>
      <c r="BP23" s="23">
        <f t="shared" ref="BP23:BX23" si="3">BP11</f>
        <v>45839</v>
      </c>
      <c r="BQ23" s="23">
        <f t="shared" si="3"/>
        <v>45870</v>
      </c>
      <c r="BR23" s="23">
        <f t="shared" si="3"/>
        <v>45901</v>
      </c>
      <c r="BS23" s="23">
        <f t="shared" si="3"/>
        <v>45931</v>
      </c>
      <c r="BT23" s="23">
        <f t="shared" si="3"/>
        <v>45962</v>
      </c>
      <c r="BU23" s="23">
        <f t="shared" si="3"/>
        <v>45992</v>
      </c>
      <c r="BV23" s="23">
        <f t="shared" si="3"/>
        <v>46023</v>
      </c>
      <c r="BW23" s="23">
        <f t="shared" si="3"/>
        <v>46054</v>
      </c>
      <c r="BX23" s="23">
        <f t="shared" si="3"/>
        <v>46082</v>
      </c>
    </row>
    <row r="24" spans="1:76" ht="16" x14ac:dyDescent="0.2">
      <c r="A24" s="57"/>
      <c r="B24" s="4" t="str">
        <f>B12</f>
        <v>SALES</v>
      </c>
      <c r="C24" s="5"/>
      <c r="D24" s="5"/>
      <c r="E24" s="5"/>
      <c r="F24" s="5"/>
      <c r="G24" s="5"/>
      <c r="H24" s="7"/>
      <c r="I24" s="6"/>
      <c r="J24" s="6"/>
      <c r="K24" s="6"/>
      <c r="L24" s="8"/>
      <c r="M24" s="8"/>
      <c r="N24" s="8">
        <f t="shared" ref="N24:W27" si="4">SUM(C12:N12)</f>
        <v>2286065.7000000002</v>
      </c>
      <c r="O24" s="8">
        <f t="shared" si="4"/>
        <v>2345484.6000000006</v>
      </c>
      <c r="P24" s="8">
        <f t="shared" si="4"/>
        <v>2451419.1</v>
      </c>
      <c r="Q24" s="8">
        <f t="shared" si="4"/>
        <v>2527340.4000000004</v>
      </c>
      <c r="R24" s="8">
        <f t="shared" si="4"/>
        <v>2554769.7000000002</v>
      </c>
      <c r="S24" s="8">
        <f t="shared" si="4"/>
        <v>2624583.6</v>
      </c>
      <c r="T24" s="8">
        <f t="shared" si="4"/>
        <v>2680065.9000000004</v>
      </c>
      <c r="U24" s="8">
        <f t="shared" si="4"/>
        <v>2800850.4000000004</v>
      </c>
      <c r="V24" s="8">
        <f t="shared" si="4"/>
        <v>2939562.9000000008</v>
      </c>
      <c r="W24" s="8">
        <f t="shared" si="4"/>
        <v>3378456.0000000005</v>
      </c>
      <c r="X24" s="8">
        <f t="shared" ref="X24:AG27" si="5">SUM(M12:X12)</f>
        <v>3790505.7</v>
      </c>
      <c r="Y24" s="8">
        <f t="shared" si="5"/>
        <v>3864550.5000000005</v>
      </c>
      <c r="Z24" s="8">
        <f t="shared" si="5"/>
        <v>3982194.9000000004</v>
      </c>
      <c r="AA24" s="8">
        <f t="shared" si="5"/>
        <v>4041524.7</v>
      </c>
      <c r="AB24" s="8">
        <f t="shared" si="5"/>
        <v>4069013.4000000004</v>
      </c>
      <c r="AC24" s="8">
        <f t="shared" si="5"/>
        <v>4031939.7000000007</v>
      </c>
      <c r="AD24" s="8">
        <f t="shared" si="5"/>
        <v>4161086.1</v>
      </c>
      <c r="AE24" s="8">
        <f t="shared" si="5"/>
        <v>4277569.5</v>
      </c>
      <c r="AF24" s="8">
        <f t="shared" si="5"/>
        <v>4746240.9000000004</v>
      </c>
      <c r="AG24" s="8">
        <f t="shared" si="5"/>
        <v>5012253.0000000009</v>
      </c>
      <c r="AH24" s="8">
        <f t="shared" ref="AH24:AJ27" si="6">SUM(W12:AH12)</f>
        <v>5321870.0999999996</v>
      </c>
      <c r="AI24" s="8">
        <f t="shared" si="6"/>
        <v>5964129.9000000004</v>
      </c>
      <c r="AJ24" s="8">
        <f t="shared" si="6"/>
        <v>6132240</v>
      </c>
      <c r="AK24" s="8"/>
      <c r="AL24" s="2"/>
    </row>
    <row r="25" spans="1:76" ht="16" x14ac:dyDescent="0.2">
      <c r="A25" s="57"/>
      <c r="B25" s="4" t="str">
        <f>B13</f>
        <v>GROSS PROFIT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8">
        <f t="shared" si="4"/>
        <v>879206.39999999991</v>
      </c>
      <c r="O25" s="8">
        <f t="shared" si="4"/>
        <v>887770.8</v>
      </c>
      <c r="P25" s="8">
        <f t="shared" si="4"/>
        <v>931554</v>
      </c>
      <c r="Q25" s="8">
        <f t="shared" si="4"/>
        <v>1004821.2</v>
      </c>
      <c r="R25" s="8">
        <f t="shared" si="4"/>
        <v>1048998.6000000001</v>
      </c>
      <c r="S25" s="8">
        <f t="shared" si="4"/>
        <v>1111565.7</v>
      </c>
      <c r="T25" s="8">
        <f t="shared" si="4"/>
        <v>1117859.3999999999</v>
      </c>
      <c r="U25" s="8">
        <f t="shared" si="4"/>
        <v>1114916.3999999999</v>
      </c>
      <c r="V25" s="8">
        <f t="shared" si="4"/>
        <v>1123607.7</v>
      </c>
      <c r="W25" s="8">
        <f t="shared" si="4"/>
        <v>1308374.1000000001</v>
      </c>
      <c r="X25" s="8">
        <f t="shared" si="5"/>
        <v>1525767.3000000003</v>
      </c>
      <c r="Y25" s="8">
        <f t="shared" si="5"/>
        <v>1579761.9000000001</v>
      </c>
      <c r="Z25" s="8">
        <f t="shared" si="5"/>
        <v>1653617.7000000002</v>
      </c>
      <c r="AA25" s="8">
        <f t="shared" si="5"/>
        <v>1710228.6</v>
      </c>
      <c r="AB25" s="8">
        <f t="shared" si="5"/>
        <v>1752305.4000000001</v>
      </c>
      <c r="AC25" s="8">
        <f t="shared" si="5"/>
        <v>1731407.4000000001</v>
      </c>
      <c r="AD25" s="8">
        <f t="shared" si="5"/>
        <v>1779364.8000000003</v>
      </c>
      <c r="AE25" s="8">
        <f t="shared" si="5"/>
        <v>1835322.3000000003</v>
      </c>
      <c r="AF25" s="8">
        <f t="shared" si="5"/>
        <v>1965654.0000000002</v>
      </c>
      <c r="AG25" s="8">
        <f t="shared" si="5"/>
        <v>2116921.5</v>
      </c>
      <c r="AH25" s="8">
        <f t="shared" si="6"/>
        <v>2267052.3000000003</v>
      </c>
      <c r="AI25" s="8">
        <f t="shared" si="6"/>
        <v>2414053.7999999998</v>
      </c>
      <c r="AJ25" s="8">
        <f t="shared" si="6"/>
        <v>2471010.2999999998</v>
      </c>
      <c r="AK25" s="8"/>
      <c r="AL25" s="2"/>
    </row>
    <row r="26" spans="1:76" ht="16" x14ac:dyDescent="0.2">
      <c r="A26" s="57"/>
      <c r="B26" s="4" t="str">
        <f>B14</f>
        <v>OPERATING EXPENSES</v>
      </c>
      <c r="C26" s="5"/>
      <c r="D26" s="5"/>
      <c r="E26" s="5"/>
      <c r="F26" s="5"/>
      <c r="G26" s="5"/>
      <c r="H26" s="6"/>
      <c r="I26" s="6"/>
      <c r="J26" s="6"/>
      <c r="K26" s="6"/>
      <c r="L26" s="8"/>
      <c r="M26" s="8"/>
      <c r="N26" s="8">
        <f t="shared" si="4"/>
        <v>626718.6</v>
      </c>
      <c r="O26" s="8">
        <f t="shared" si="4"/>
        <v>626664.6</v>
      </c>
      <c r="P26" s="8">
        <f t="shared" si="4"/>
        <v>623907.9</v>
      </c>
      <c r="Q26" s="8">
        <f t="shared" si="4"/>
        <v>637291.80000000016</v>
      </c>
      <c r="R26" s="8">
        <f t="shared" si="4"/>
        <v>636894.9</v>
      </c>
      <c r="S26" s="8">
        <f t="shared" si="4"/>
        <v>617195.70000000007</v>
      </c>
      <c r="T26" s="8">
        <f t="shared" si="4"/>
        <v>593044.19999999995</v>
      </c>
      <c r="U26" s="8">
        <f t="shared" si="4"/>
        <v>586674.9</v>
      </c>
      <c r="V26" s="8">
        <f t="shared" si="4"/>
        <v>627299.10000000009</v>
      </c>
      <c r="W26" s="8">
        <f t="shared" si="4"/>
        <v>651053.70000000007</v>
      </c>
      <c r="X26" s="8">
        <f t="shared" si="5"/>
        <v>682705.8</v>
      </c>
      <c r="Y26" s="8">
        <f t="shared" si="5"/>
        <v>709511.4</v>
      </c>
      <c r="Z26" s="8">
        <f t="shared" si="5"/>
        <v>713928.60000000009</v>
      </c>
      <c r="AA26" s="8">
        <f t="shared" si="5"/>
        <v>735758.1</v>
      </c>
      <c r="AB26" s="8">
        <f t="shared" si="5"/>
        <v>760349.7</v>
      </c>
      <c r="AC26" s="8">
        <f t="shared" si="5"/>
        <v>771209.1</v>
      </c>
      <c r="AD26" s="8">
        <f t="shared" si="5"/>
        <v>810750.6</v>
      </c>
      <c r="AE26" s="8">
        <f t="shared" si="5"/>
        <v>860746.5</v>
      </c>
      <c r="AF26" s="8">
        <f t="shared" si="5"/>
        <v>951984.90000000014</v>
      </c>
      <c r="AG26" s="8">
        <f t="shared" si="5"/>
        <v>1001521.8</v>
      </c>
      <c r="AH26" s="8">
        <f t="shared" si="6"/>
        <v>1048939.2000000002</v>
      </c>
      <c r="AI26" s="8">
        <f t="shared" si="6"/>
        <v>1152125.1000000001</v>
      </c>
      <c r="AJ26" s="8">
        <f t="shared" si="6"/>
        <v>1199169.9000000001</v>
      </c>
      <c r="AK26" s="8"/>
      <c r="AL26" s="2"/>
    </row>
    <row r="27" spans="1:76" ht="16" x14ac:dyDescent="0.2">
      <c r="A27" s="57"/>
      <c r="B27" s="4" t="str">
        <f>B15</f>
        <v>PROFIT (LOSS) BEFORE TAX</v>
      </c>
      <c r="C27" s="9"/>
      <c r="D27" s="9"/>
      <c r="E27" s="9"/>
      <c r="F27" s="9"/>
      <c r="G27" s="9"/>
      <c r="H27" s="5"/>
      <c r="I27" s="5"/>
      <c r="J27" s="5"/>
      <c r="K27" s="5"/>
      <c r="L27" s="5"/>
      <c r="M27" s="5"/>
      <c r="N27" s="8">
        <f t="shared" si="4"/>
        <v>252487.80000000002</v>
      </c>
      <c r="O27" s="8">
        <f t="shared" si="4"/>
        <v>261106.20000000004</v>
      </c>
      <c r="P27" s="8">
        <f t="shared" si="4"/>
        <v>307646.09999999998</v>
      </c>
      <c r="Q27" s="8">
        <f t="shared" si="4"/>
        <v>367529.4</v>
      </c>
      <c r="R27" s="8">
        <f t="shared" si="4"/>
        <v>412103.7</v>
      </c>
      <c r="S27" s="8">
        <f t="shared" si="4"/>
        <v>494370</v>
      </c>
      <c r="T27" s="8">
        <f t="shared" si="4"/>
        <v>524815.20000000007</v>
      </c>
      <c r="U27" s="8">
        <f t="shared" si="4"/>
        <v>528241.50000000012</v>
      </c>
      <c r="V27" s="8">
        <f t="shared" si="4"/>
        <v>496308.6</v>
      </c>
      <c r="W27" s="8">
        <f t="shared" si="4"/>
        <v>657320.4</v>
      </c>
      <c r="X27" s="8">
        <f t="shared" si="5"/>
        <v>843061.5</v>
      </c>
      <c r="Y27" s="8">
        <f t="shared" si="5"/>
        <v>870250.5</v>
      </c>
      <c r="Z27" s="8">
        <f t="shared" si="5"/>
        <v>939689.1</v>
      </c>
      <c r="AA27" s="8">
        <f t="shared" si="5"/>
        <v>974470.5</v>
      </c>
      <c r="AB27" s="8">
        <f t="shared" si="5"/>
        <v>991955.7</v>
      </c>
      <c r="AC27" s="8">
        <f t="shared" si="5"/>
        <v>960198.29999999993</v>
      </c>
      <c r="AD27" s="8">
        <f t="shared" si="5"/>
        <v>968614.2</v>
      </c>
      <c r="AE27" s="8">
        <f t="shared" si="5"/>
        <v>974575.8</v>
      </c>
      <c r="AF27" s="8">
        <f t="shared" si="5"/>
        <v>1013669.1</v>
      </c>
      <c r="AG27" s="8">
        <f t="shared" si="5"/>
        <v>1115399.7</v>
      </c>
      <c r="AH27" s="8">
        <f t="shared" si="6"/>
        <v>1218113.1000000001</v>
      </c>
      <c r="AI27" s="8">
        <f t="shared" si="6"/>
        <v>1261928.7</v>
      </c>
      <c r="AJ27" s="8">
        <f t="shared" si="6"/>
        <v>1270071.9000000001</v>
      </c>
      <c r="AK27" s="9"/>
      <c r="AL27" s="9"/>
    </row>
    <row r="28" spans="1:76" x14ac:dyDescent="0.2">
      <c r="C28" s="3"/>
      <c r="D28" s="3"/>
      <c r="E28" s="3"/>
      <c r="F28" s="3"/>
      <c r="G28" s="3"/>
      <c r="O28" s="3"/>
      <c r="P28" s="3"/>
      <c r="Q28" s="3"/>
      <c r="R28" s="3"/>
      <c r="AA28" s="3"/>
      <c r="AB28" s="3"/>
      <c r="AC28" s="3"/>
      <c r="AD28" s="3"/>
    </row>
    <row r="29" spans="1:76" x14ac:dyDescent="0.2">
      <c r="C29" s="3"/>
      <c r="D29" s="3"/>
      <c r="E29" s="3"/>
      <c r="F29" s="3"/>
      <c r="G29" s="3"/>
      <c r="O29" s="3"/>
      <c r="P29" s="3"/>
      <c r="Q29" s="3"/>
      <c r="R29" s="3"/>
      <c r="AA29" s="3"/>
      <c r="AB29" s="3"/>
      <c r="AC29" s="3"/>
      <c r="AD29" s="3"/>
    </row>
    <row r="30" spans="1:76" x14ac:dyDescent="0.2">
      <c r="C30" s="3"/>
      <c r="D30" s="3"/>
      <c r="E30" s="3"/>
      <c r="F30" s="3"/>
      <c r="G30" s="3"/>
      <c r="O30" s="3"/>
      <c r="P30" s="3"/>
      <c r="Q30" s="3"/>
      <c r="R30" s="3"/>
      <c r="AA30" s="3"/>
      <c r="AB30" s="3"/>
      <c r="AC30" s="3"/>
      <c r="AD30" s="3"/>
    </row>
    <row r="31" spans="1:76" x14ac:dyDescent="0.2">
      <c r="C31" s="3"/>
      <c r="D31" s="3"/>
      <c r="E31" s="3"/>
      <c r="F31" s="3"/>
      <c r="G31" s="3"/>
      <c r="O31" s="3"/>
      <c r="P31" s="3"/>
      <c r="Q31" s="3"/>
      <c r="R31" s="3"/>
      <c r="AA31" s="3"/>
      <c r="AB31" s="3"/>
      <c r="AC31" s="3"/>
      <c r="AD31" s="3"/>
    </row>
    <row r="32" spans="1:76" x14ac:dyDescent="0.2">
      <c r="C32" s="3"/>
      <c r="D32" s="3"/>
      <c r="E32" s="3"/>
      <c r="F32" s="3"/>
      <c r="G32" s="3"/>
      <c r="O32" s="3"/>
      <c r="P32" s="3"/>
      <c r="Q32" s="3"/>
      <c r="R32" s="3"/>
      <c r="AA32" s="3"/>
      <c r="AB32" s="3"/>
      <c r="AC32" s="3"/>
      <c r="AD32" s="3"/>
    </row>
    <row r="33" spans="1:76" s="14" customFormat="1" ht="19" x14ac:dyDescent="0.25">
      <c r="B33" s="45" t="s">
        <v>32</v>
      </c>
      <c r="C33" s="62"/>
      <c r="F33" s="63" t="s">
        <v>14</v>
      </c>
      <c r="G33" s="62"/>
      <c r="H33" s="64"/>
      <c r="I33" s="64"/>
      <c r="J33" s="64"/>
      <c r="K33" s="64"/>
      <c r="L33" s="62"/>
      <c r="M33" s="62"/>
      <c r="N33" s="62"/>
      <c r="O33" s="62"/>
      <c r="P33" s="62"/>
      <c r="Q33" s="62"/>
      <c r="R33" s="62"/>
      <c r="S33" s="64"/>
      <c r="T33" s="64"/>
      <c r="U33" s="64"/>
      <c r="V33" s="64"/>
      <c r="W33" s="64"/>
      <c r="X33" s="62"/>
      <c r="Y33" s="62"/>
      <c r="Z33" s="62"/>
      <c r="AA33" s="62"/>
      <c r="AB33" s="62"/>
      <c r="AC33" s="62"/>
      <c r="AD33" s="62"/>
      <c r="AE33" s="64"/>
      <c r="AF33" s="64"/>
      <c r="AG33" s="64"/>
      <c r="AH33" s="64"/>
      <c r="AI33" s="64"/>
      <c r="AJ33" s="63" t="s">
        <v>36</v>
      </c>
      <c r="AK33" s="62"/>
      <c r="AL33" s="62"/>
      <c r="AP33" s="74" t="s">
        <v>37</v>
      </c>
      <c r="AQ33" s="63"/>
    </row>
    <row r="34" spans="1:76" x14ac:dyDescent="0.2">
      <c r="A34" s="14"/>
      <c r="C34" s="3"/>
      <c r="D34" s="3"/>
      <c r="E34" s="3"/>
      <c r="F34" s="3"/>
      <c r="G34" s="3"/>
      <c r="O34" s="3"/>
      <c r="P34" s="3"/>
      <c r="Q34" s="3"/>
      <c r="R34" s="3"/>
      <c r="AA34" s="3"/>
      <c r="AB34" s="3"/>
      <c r="AC34" s="3"/>
      <c r="AD34" s="3"/>
    </row>
    <row r="35" spans="1:76" s="10" customFormat="1" ht="19" x14ac:dyDescent="0.25">
      <c r="A35" s="47"/>
      <c r="B35" s="1"/>
      <c r="C35" s="23">
        <f>C11</f>
        <v>43862</v>
      </c>
      <c r="D35" s="23">
        <f t="shared" ref="D35:BO35" si="7">D11</f>
        <v>43891</v>
      </c>
      <c r="E35" s="23">
        <f t="shared" si="7"/>
        <v>43922</v>
      </c>
      <c r="F35" s="23">
        <f t="shared" si="7"/>
        <v>43952</v>
      </c>
      <c r="G35" s="23">
        <f t="shared" si="7"/>
        <v>43983</v>
      </c>
      <c r="H35" s="23">
        <f t="shared" si="7"/>
        <v>44013</v>
      </c>
      <c r="I35" s="23">
        <f t="shared" si="7"/>
        <v>44044</v>
      </c>
      <c r="J35" s="23">
        <f t="shared" si="7"/>
        <v>44075</v>
      </c>
      <c r="K35" s="23">
        <f t="shared" si="7"/>
        <v>44105</v>
      </c>
      <c r="L35" s="23">
        <f t="shared" si="7"/>
        <v>44136</v>
      </c>
      <c r="M35" s="23">
        <f t="shared" si="7"/>
        <v>44166</v>
      </c>
      <c r="N35" s="23">
        <f t="shared" si="7"/>
        <v>44197</v>
      </c>
      <c r="O35" s="23">
        <f t="shared" si="7"/>
        <v>44228</v>
      </c>
      <c r="P35" s="23">
        <f t="shared" si="7"/>
        <v>44256</v>
      </c>
      <c r="Q35" s="23">
        <f t="shared" si="7"/>
        <v>44287</v>
      </c>
      <c r="R35" s="23">
        <f t="shared" si="7"/>
        <v>44317</v>
      </c>
      <c r="S35" s="23">
        <f t="shared" si="7"/>
        <v>44348</v>
      </c>
      <c r="T35" s="23">
        <f t="shared" si="7"/>
        <v>44378</v>
      </c>
      <c r="U35" s="23">
        <f t="shared" si="7"/>
        <v>44409</v>
      </c>
      <c r="V35" s="23">
        <f t="shared" si="7"/>
        <v>44440</v>
      </c>
      <c r="W35" s="23">
        <f t="shared" si="7"/>
        <v>44470</v>
      </c>
      <c r="X35" s="23">
        <f t="shared" si="7"/>
        <v>44501</v>
      </c>
      <c r="Y35" s="23">
        <f t="shared" si="7"/>
        <v>44531</v>
      </c>
      <c r="Z35" s="23">
        <f t="shared" si="7"/>
        <v>44562</v>
      </c>
      <c r="AA35" s="23">
        <f t="shared" si="7"/>
        <v>44593</v>
      </c>
      <c r="AB35" s="23">
        <f t="shared" si="7"/>
        <v>44621</v>
      </c>
      <c r="AC35" s="23">
        <f t="shared" si="7"/>
        <v>44652</v>
      </c>
      <c r="AD35" s="23">
        <f t="shared" si="7"/>
        <v>44682</v>
      </c>
      <c r="AE35" s="23">
        <f t="shared" si="7"/>
        <v>44713</v>
      </c>
      <c r="AF35" s="23">
        <f t="shared" si="7"/>
        <v>44743</v>
      </c>
      <c r="AG35" s="23">
        <f t="shared" si="7"/>
        <v>44774</v>
      </c>
      <c r="AH35" s="23">
        <f t="shared" si="7"/>
        <v>44805</v>
      </c>
      <c r="AI35" s="23">
        <f t="shared" si="7"/>
        <v>44835</v>
      </c>
      <c r="AJ35" s="23">
        <f t="shared" si="7"/>
        <v>44866</v>
      </c>
      <c r="AK35" s="23">
        <f t="shared" si="7"/>
        <v>44896</v>
      </c>
      <c r="AL35" s="23">
        <f t="shared" si="7"/>
        <v>44927</v>
      </c>
      <c r="AM35" s="23">
        <f t="shared" si="7"/>
        <v>44958</v>
      </c>
      <c r="AN35" s="23">
        <f t="shared" si="7"/>
        <v>44986</v>
      </c>
      <c r="AO35" s="23">
        <f t="shared" si="7"/>
        <v>45017</v>
      </c>
      <c r="AP35" s="41">
        <f t="shared" si="7"/>
        <v>45047</v>
      </c>
      <c r="AQ35" s="23">
        <f t="shared" si="7"/>
        <v>45078</v>
      </c>
      <c r="AR35" s="23">
        <f t="shared" si="7"/>
        <v>45108</v>
      </c>
      <c r="AS35" s="23">
        <f t="shared" si="7"/>
        <v>45139</v>
      </c>
      <c r="AT35" s="23">
        <f t="shared" si="7"/>
        <v>45170</v>
      </c>
      <c r="AU35" s="23">
        <f t="shared" si="7"/>
        <v>45200</v>
      </c>
      <c r="AV35" s="23">
        <f t="shared" si="7"/>
        <v>45231</v>
      </c>
      <c r="AW35" s="23">
        <f t="shared" si="7"/>
        <v>45261</v>
      </c>
      <c r="AX35" s="23">
        <f t="shared" si="7"/>
        <v>45292</v>
      </c>
      <c r="AY35" s="23">
        <f t="shared" si="7"/>
        <v>45323</v>
      </c>
      <c r="AZ35" s="23">
        <f t="shared" si="7"/>
        <v>45352</v>
      </c>
      <c r="BA35" s="23">
        <f t="shared" si="7"/>
        <v>45383</v>
      </c>
      <c r="BB35" s="23">
        <f t="shared" si="7"/>
        <v>45413</v>
      </c>
      <c r="BC35" s="23">
        <f t="shared" si="7"/>
        <v>45444</v>
      </c>
      <c r="BD35" s="23">
        <f t="shared" si="7"/>
        <v>45474</v>
      </c>
      <c r="BE35" s="23">
        <f t="shared" si="7"/>
        <v>45505</v>
      </c>
      <c r="BF35" s="23">
        <f t="shared" si="7"/>
        <v>45536</v>
      </c>
      <c r="BG35" s="23">
        <f t="shared" si="7"/>
        <v>45566</v>
      </c>
      <c r="BH35" s="23">
        <f t="shared" si="7"/>
        <v>45597</v>
      </c>
      <c r="BI35" s="23">
        <f t="shared" si="7"/>
        <v>45627</v>
      </c>
      <c r="BJ35" s="23">
        <f t="shared" si="7"/>
        <v>45658</v>
      </c>
      <c r="BK35" s="23">
        <f t="shared" si="7"/>
        <v>45689</v>
      </c>
      <c r="BL35" s="23">
        <f t="shared" si="7"/>
        <v>45717</v>
      </c>
      <c r="BM35" s="23">
        <f t="shared" si="7"/>
        <v>45748</v>
      </c>
      <c r="BN35" s="23">
        <f t="shared" si="7"/>
        <v>45778</v>
      </c>
      <c r="BO35" s="23">
        <f t="shared" si="7"/>
        <v>45809</v>
      </c>
      <c r="BP35" s="23">
        <f t="shared" ref="BP35:BX35" si="8">BP11</f>
        <v>45839</v>
      </c>
      <c r="BQ35" s="23">
        <f t="shared" si="8"/>
        <v>45870</v>
      </c>
      <c r="BR35" s="23">
        <f t="shared" si="8"/>
        <v>45901</v>
      </c>
      <c r="BS35" s="23">
        <f t="shared" si="8"/>
        <v>45931</v>
      </c>
      <c r="BT35" s="23">
        <f t="shared" si="8"/>
        <v>45962</v>
      </c>
      <c r="BU35" s="23">
        <f t="shared" si="8"/>
        <v>45992</v>
      </c>
      <c r="BV35" s="23">
        <f t="shared" si="8"/>
        <v>46023</v>
      </c>
      <c r="BW35" s="23">
        <f t="shared" si="8"/>
        <v>46054</v>
      </c>
      <c r="BX35" s="23">
        <f t="shared" si="8"/>
        <v>46082</v>
      </c>
    </row>
    <row r="36" spans="1:76" ht="16" x14ac:dyDescent="0.2">
      <c r="A36" s="14"/>
      <c r="B36" s="4" t="str">
        <f>B13</f>
        <v>GROSS PROFIT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2">
        <f>N25/N24</f>
        <v>0.38459367112677462</v>
      </c>
      <c r="O36" s="12">
        <f t="shared" ref="O36:AI36" si="9">O25/O24</f>
        <v>0.37850208012450809</v>
      </c>
      <c r="P36" s="12">
        <f t="shared" si="9"/>
        <v>0.38000601365959824</v>
      </c>
      <c r="Q36" s="12">
        <f t="shared" si="9"/>
        <v>0.39758047629832521</v>
      </c>
      <c r="R36" s="12">
        <f t="shared" si="9"/>
        <v>0.41060397733697873</v>
      </c>
      <c r="S36" s="12">
        <f t="shared" si="9"/>
        <v>0.42352078249669772</v>
      </c>
      <c r="T36" s="12">
        <f t="shared" si="9"/>
        <v>0.41710146007976884</v>
      </c>
      <c r="U36" s="12">
        <f t="shared" si="9"/>
        <v>0.39806353099044484</v>
      </c>
      <c r="V36" s="12">
        <f t="shared" si="9"/>
        <v>0.38223631819547038</v>
      </c>
      <c r="W36" s="12">
        <f t="shared" si="9"/>
        <v>0.38726983568825518</v>
      </c>
      <c r="X36" s="12">
        <f t="shared" si="9"/>
        <v>0.40252341527939139</v>
      </c>
      <c r="Y36" s="12">
        <f t="shared" si="9"/>
        <v>0.40878283257004921</v>
      </c>
      <c r="Z36" s="12">
        <f t="shared" si="9"/>
        <v>0.41525282953880538</v>
      </c>
      <c r="AA36" s="12">
        <f t="shared" si="9"/>
        <v>0.42316420829990226</v>
      </c>
      <c r="AB36" s="12">
        <f t="shared" si="9"/>
        <v>0.430646259361053</v>
      </c>
      <c r="AC36" s="12">
        <f t="shared" si="9"/>
        <v>0.42942294003057629</v>
      </c>
      <c r="AD36" s="12">
        <f t="shared" si="9"/>
        <v>0.42762027923430862</v>
      </c>
      <c r="AE36" s="12">
        <f t="shared" si="9"/>
        <v>0.42905727189236792</v>
      </c>
      <c r="AF36" s="12">
        <f t="shared" si="9"/>
        <v>0.41414964840912311</v>
      </c>
      <c r="AG36" s="12">
        <f t="shared" si="9"/>
        <v>0.42234929082789707</v>
      </c>
      <c r="AH36" s="12">
        <f t="shared" si="9"/>
        <v>0.42598790601822478</v>
      </c>
      <c r="AI36" s="12">
        <f t="shared" si="9"/>
        <v>0.40476210955767405</v>
      </c>
      <c r="AJ36" s="12">
        <f>AJ25/AJ24</f>
        <v>0.40295394505107429</v>
      </c>
      <c r="AK36" s="12"/>
      <c r="AL36" s="12"/>
      <c r="AM36" s="12"/>
      <c r="AN36" s="12"/>
      <c r="AO36" s="12"/>
      <c r="AP36" s="43"/>
      <c r="AQ36" s="12"/>
      <c r="AR36" s="12"/>
      <c r="AS36" s="12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</row>
    <row r="37" spans="1:76" ht="16" x14ac:dyDescent="0.2">
      <c r="A37" s="14"/>
      <c r="B37" s="4" t="str">
        <f>B14</f>
        <v>OPERATING EXPENSES</v>
      </c>
      <c r="C37" s="5"/>
      <c r="D37" s="5"/>
      <c r="E37" s="5"/>
      <c r="F37" s="5"/>
      <c r="G37" s="5"/>
      <c r="H37" s="6"/>
      <c r="I37" s="6"/>
      <c r="J37" s="6"/>
      <c r="K37" s="6"/>
      <c r="L37" s="8"/>
      <c r="M37" s="8"/>
      <c r="N37" s="12">
        <f>N26/N24</f>
        <v>0.27414723907541239</v>
      </c>
      <c r="O37" s="12">
        <f t="shared" ref="O37:AI37" si="10">O26/O24</f>
        <v>0.26717915777404799</v>
      </c>
      <c r="P37" s="12">
        <f t="shared" si="10"/>
        <v>0.25450886794510169</v>
      </c>
      <c r="Q37" s="12">
        <f t="shared" si="10"/>
        <v>0.25215906808596106</v>
      </c>
      <c r="R37" s="12">
        <f t="shared" si="10"/>
        <v>0.24929640429037497</v>
      </c>
      <c r="S37" s="12">
        <f t="shared" si="10"/>
        <v>0.23515947444005977</v>
      </c>
      <c r="T37" s="12">
        <f t="shared" si="10"/>
        <v>0.22127970808478994</v>
      </c>
      <c r="U37" s="12">
        <f t="shared" si="10"/>
        <v>0.20946313305416095</v>
      </c>
      <c r="V37" s="12">
        <f t="shared" si="10"/>
        <v>0.21339876755146145</v>
      </c>
      <c r="W37" s="12">
        <f t="shared" si="10"/>
        <v>0.19270746755322549</v>
      </c>
      <c r="X37" s="12">
        <f t="shared" si="10"/>
        <v>0.18010942444961894</v>
      </c>
      <c r="Y37" s="12">
        <f t="shared" si="10"/>
        <v>0.18359480617474139</v>
      </c>
      <c r="Z37" s="12">
        <f t="shared" si="10"/>
        <v>0.17928017536258711</v>
      </c>
      <c r="AA37" s="12">
        <f t="shared" si="10"/>
        <v>0.18204963587133341</v>
      </c>
      <c r="AB37" s="12">
        <f t="shared" si="10"/>
        <v>0.18686340526674106</v>
      </c>
      <c r="AC37" s="12">
        <f t="shared" si="10"/>
        <v>0.19127495879960701</v>
      </c>
      <c r="AD37" s="12">
        <f t="shared" si="10"/>
        <v>0.19484110170178887</v>
      </c>
      <c r="AE37" s="12">
        <f t="shared" si="10"/>
        <v>0.2012232647535008</v>
      </c>
      <c r="AF37" s="12">
        <f t="shared" si="10"/>
        <v>0.20057660790037019</v>
      </c>
      <c r="AG37" s="12">
        <f t="shared" si="10"/>
        <v>0.19981469411061251</v>
      </c>
      <c r="AH37" s="12">
        <f t="shared" si="10"/>
        <v>0.19709973755278248</v>
      </c>
      <c r="AI37" s="12">
        <f t="shared" si="10"/>
        <v>0.19317572207808553</v>
      </c>
      <c r="AJ37" s="12">
        <f t="shared" ref="AJ37" si="11">AJ26/AJ24</f>
        <v>0.19555169073617473</v>
      </c>
      <c r="AL37" s="17"/>
      <c r="AM37" s="12"/>
      <c r="AN37" s="12"/>
      <c r="AO37" s="12"/>
      <c r="AP37" s="43"/>
      <c r="AQ37" s="12"/>
      <c r="AR37" s="12"/>
      <c r="AS37" s="12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</row>
    <row r="38" spans="1:76" ht="16" x14ac:dyDescent="0.2">
      <c r="A38" s="14"/>
      <c r="B38" s="4" t="str">
        <f>B15</f>
        <v>PROFIT (LOSS) BEFORE TAX</v>
      </c>
      <c r="C38" s="9"/>
      <c r="D38" s="9"/>
      <c r="E38" s="9"/>
      <c r="F38" s="9"/>
      <c r="G38" s="9"/>
      <c r="H38" s="5"/>
      <c r="I38" s="5"/>
      <c r="J38" s="5"/>
      <c r="K38" s="5"/>
      <c r="L38" s="5"/>
      <c r="M38" s="5"/>
      <c r="N38" s="12">
        <f>N27/N24</f>
        <v>0.1104464320513623</v>
      </c>
      <c r="O38" s="12">
        <f t="shared" ref="O38:AI38" si="12">O27/O24</f>
        <v>0.11132292235046011</v>
      </c>
      <c r="P38" s="12">
        <f t="shared" si="12"/>
        <v>0.12549714571449655</v>
      </c>
      <c r="Q38" s="12">
        <f t="shared" si="12"/>
        <v>0.14542140821236427</v>
      </c>
      <c r="R38" s="12">
        <f t="shared" si="12"/>
        <v>0.16130757304660376</v>
      </c>
      <c r="S38" s="12">
        <f t="shared" si="12"/>
        <v>0.188361308056638</v>
      </c>
      <c r="T38" s="12">
        <f t="shared" si="12"/>
        <v>0.19582175199497892</v>
      </c>
      <c r="U38" s="12">
        <f t="shared" si="12"/>
        <v>0.18860039793628394</v>
      </c>
      <c r="V38" s="12">
        <f t="shared" si="12"/>
        <v>0.16883755064400896</v>
      </c>
      <c r="W38" s="12">
        <f t="shared" si="12"/>
        <v>0.19456236813502972</v>
      </c>
      <c r="X38" s="12">
        <f t="shared" si="12"/>
        <v>0.2224139908297724</v>
      </c>
      <c r="Y38" s="12">
        <f t="shared" si="12"/>
        <v>0.22518802639530777</v>
      </c>
      <c r="Z38" s="12">
        <f t="shared" si="12"/>
        <v>0.23597265417621821</v>
      </c>
      <c r="AA38" s="12">
        <f t="shared" si="12"/>
        <v>0.24111457242856885</v>
      </c>
      <c r="AB38" s="12">
        <f t="shared" si="12"/>
        <v>0.24378285409431186</v>
      </c>
      <c r="AC38" s="12">
        <f t="shared" si="12"/>
        <v>0.23814798123096925</v>
      </c>
      <c r="AD38" s="12">
        <f t="shared" si="12"/>
        <v>0.23277917753251967</v>
      </c>
      <c r="AE38" s="12">
        <f t="shared" si="12"/>
        <v>0.22783400713886706</v>
      </c>
      <c r="AF38" s="12">
        <f t="shared" si="12"/>
        <v>0.21357304050875292</v>
      </c>
      <c r="AG38" s="12">
        <f t="shared" si="12"/>
        <v>0.22253459671728457</v>
      </c>
      <c r="AH38" s="12">
        <f t="shared" si="12"/>
        <v>0.22888816846544227</v>
      </c>
      <c r="AI38" s="12">
        <f t="shared" si="12"/>
        <v>0.21158638747958858</v>
      </c>
      <c r="AJ38" s="12">
        <f t="shared" ref="AJ38" si="13">AJ27/AJ24</f>
        <v>0.20711386051426561</v>
      </c>
      <c r="AK38" s="12"/>
      <c r="AL38" s="12"/>
      <c r="AM38" s="12"/>
      <c r="AN38" s="12"/>
      <c r="AO38" s="12"/>
      <c r="AP38" s="43"/>
      <c r="AQ38" s="12"/>
      <c r="AR38" s="12"/>
      <c r="AS38" s="12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</row>
    <row r="39" spans="1:76" ht="16" x14ac:dyDescent="0.2">
      <c r="B39" s="4"/>
      <c r="C39" s="9"/>
      <c r="D39" s="9"/>
      <c r="E39" s="9"/>
      <c r="F39" s="9"/>
      <c r="G39" s="9"/>
      <c r="H39" s="5"/>
      <c r="I39" s="5"/>
      <c r="J39" s="5"/>
      <c r="K39" s="5"/>
      <c r="L39" s="5"/>
      <c r="M39" s="5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43"/>
      <c r="AQ39" s="12"/>
      <c r="AR39" s="12"/>
      <c r="AS39" s="12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</row>
    <row r="40" spans="1:76" ht="16" x14ac:dyDescent="0.2">
      <c r="B40" s="4"/>
      <c r="C40" s="9"/>
      <c r="D40" s="9"/>
      <c r="E40" s="9"/>
      <c r="F40" s="9"/>
      <c r="G40" s="9"/>
      <c r="H40" s="5"/>
      <c r="I40" s="5"/>
      <c r="J40" s="5"/>
      <c r="K40" s="5"/>
      <c r="L40" s="5"/>
      <c r="M40" s="5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43"/>
      <c r="AQ40" s="12"/>
      <c r="AR40" s="12"/>
      <c r="AS40" s="12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</row>
    <row r="41" spans="1:76" ht="16" x14ac:dyDescent="0.2">
      <c r="B41" s="4"/>
      <c r="C41" s="9"/>
      <c r="D41" s="9"/>
      <c r="E41" s="9"/>
      <c r="F41" s="9"/>
      <c r="G41" s="9"/>
      <c r="H41" s="5"/>
      <c r="I41" s="5"/>
      <c r="J41" s="5"/>
      <c r="K41" s="5"/>
      <c r="L41" s="5"/>
      <c r="M41" s="5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43"/>
      <c r="AQ41" s="12"/>
      <c r="AR41" s="12"/>
      <c r="AS41" s="12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</row>
    <row r="42" spans="1:76" x14ac:dyDescent="0.2">
      <c r="C42" s="3"/>
      <c r="D42" s="3"/>
      <c r="E42" s="3"/>
      <c r="F42" s="3"/>
      <c r="G42" s="3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44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</row>
    <row r="43" spans="1:76" x14ac:dyDescent="0.2">
      <c r="C43" s="3"/>
      <c r="D43" s="3"/>
      <c r="E43" s="3"/>
      <c r="F43" s="3"/>
      <c r="G43" s="3"/>
      <c r="O43" s="3"/>
      <c r="P43" s="3"/>
      <c r="Q43" s="3"/>
      <c r="R43" s="3"/>
      <c r="AA43" s="3"/>
      <c r="AB43" s="3"/>
      <c r="AC43" s="3"/>
      <c r="AD43" s="3"/>
    </row>
    <row r="44" spans="1:76" s="66" customFormat="1" ht="19" x14ac:dyDescent="0.25">
      <c r="B44" s="68" t="s">
        <v>29</v>
      </c>
      <c r="C44" s="69"/>
      <c r="F44" s="70" t="s">
        <v>23</v>
      </c>
      <c r="G44" s="71"/>
      <c r="H44" s="69"/>
      <c r="I44" s="69"/>
      <c r="J44" s="69"/>
      <c r="K44" s="69"/>
      <c r="L44" s="71"/>
      <c r="M44" s="71"/>
      <c r="N44" s="71"/>
      <c r="O44" s="71"/>
      <c r="P44" s="71"/>
      <c r="Q44" s="71"/>
      <c r="R44" s="71"/>
      <c r="S44" s="69"/>
      <c r="T44" s="69"/>
      <c r="U44" s="69"/>
      <c r="V44" s="69"/>
      <c r="W44" s="69"/>
      <c r="X44" s="71"/>
      <c r="Y44" s="71"/>
      <c r="Z44" s="71"/>
      <c r="AA44" s="71"/>
      <c r="AB44" s="71"/>
      <c r="AC44" s="71"/>
      <c r="AD44" s="71"/>
      <c r="AE44" s="69"/>
      <c r="AF44" s="69"/>
      <c r="AG44" s="69"/>
      <c r="AH44" s="69"/>
      <c r="AI44" s="69"/>
      <c r="AJ44" s="70" t="s">
        <v>38</v>
      </c>
      <c r="AK44" s="71"/>
      <c r="AL44" s="71"/>
    </row>
    <row r="45" spans="1:76" x14ac:dyDescent="0.2">
      <c r="A45" s="66"/>
      <c r="B45" s="46"/>
      <c r="C45" s="46"/>
      <c r="D45" s="46"/>
      <c r="E45" s="46"/>
      <c r="F45" s="46"/>
      <c r="G45"/>
      <c r="H45"/>
      <c r="I45"/>
      <c r="J45"/>
      <c r="K45"/>
      <c r="L45"/>
      <c r="M45"/>
      <c r="N45" s="46"/>
      <c r="O45" s="46"/>
      <c r="P45" s="46"/>
      <c r="Q45" s="46"/>
      <c r="R45"/>
      <c r="S45"/>
      <c r="T45"/>
      <c r="U45"/>
      <c r="V45"/>
      <c r="W45"/>
      <c r="X45"/>
      <c r="Y45"/>
      <c r="Z45" s="46"/>
      <c r="AA45" s="46"/>
      <c r="AB45" s="46"/>
      <c r="AC45" s="46"/>
      <c r="AD45"/>
      <c r="AE45"/>
      <c r="AF45"/>
      <c r="AG45"/>
      <c r="AH45"/>
      <c r="AI45"/>
    </row>
    <row r="46" spans="1:76" s="10" customFormat="1" ht="16" x14ac:dyDescent="0.2">
      <c r="A46" s="66"/>
      <c r="B46" s="9"/>
      <c r="C46" s="23">
        <f>C11</f>
        <v>43862</v>
      </c>
      <c r="D46" s="23">
        <f t="shared" ref="D46:BO46" si="14">D11</f>
        <v>43891</v>
      </c>
      <c r="E46" s="23">
        <f t="shared" si="14"/>
        <v>43922</v>
      </c>
      <c r="F46" s="23">
        <f t="shared" si="14"/>
        <v>43952</v>
      </c>
      <c r="G46" s="23">
        <f t="shared" si="14"/>
        <v>43983</v>
      </c>
      <c r="H46" s="23">
        <f t="shared" si="14"/>
        <v>44013</v>
      </c>
      <c r="I46" s="23">
        <f t="shared" si="14"/>
        <v>44044</v>
      </c>
      <c r="J46" s="23">
        <f t="shared" si="14"/>
        <v>44075</v>
      </c>
      <c r="K46" s="23">
        <f t="shared" si="14"/>
        <v>44105</v>
      </c>
      <c r="L46" s="23">
        <f t="shared" si="14"/>
        <v>44136</v>
      </c>
      <c r="M46" s="23">
        <f t="shared" si="14"/>
        <v>44166</v>
      </c>
      <c r="N46" s="23">
        <f t="shared" si="14"/>
        <v>44197</v>
      </c>
      <c r="O46" s="23">
        <f t="shared" si="14"/>
        <v>44228</v>
      </c>
      <c r="P46" s="23">
        <f t="shared" si="14"/>
        <v>44256</v>
      </c>
      <c r="Q46" s="23">
        <f t="shared" si="14"/>
        <v>44287</v>
      </c>
      <c r="R46" s="23">
        <f t="shared" si="14"/>
        <v>44317</v>
      </c>
      <c r="S46" s="23">
        <f t="shared" si="14"/>
        <v>44348</v>
      </c>
      <c r="T46" s="23">
        <f t="shared" si="14"/>
        <v>44378</v>
      </c>
      <c r="U46" s="23">
        <f t="shared" si="14"/>
        <v>44409</v>
      </c>
      <c r="V46" s="23">
        <f t="shared" si="14"/>
        <v>44440</v>
      </c>
      <c r="W46" s="23">
        <f t="shared" si="14"/>
        <v>44470</v>
      </c>
      <c r="X46" s="23">
        <f t="shared" si="14"/>
        <v>44501</v>
      </c>
      <c r="Y46" s="23">
        <f t="shared" si="14"/>
        <v>44531</v>
      </c>
      <c r="Z46" s="23">
        <f t="shared" si="14"/>
        <v>44562</v>
      </c>
      <c r="AA46" s="23">
        <f t="shared" si="14"/>
        <v>44593</v>
      </c>
      <c r="AB46" s="23">
        <f t="shared" si="14"/>
        <v>44621</v>
      </c>
      <c r="AC46" s="23">
        <f t="shared" si="14"/>
        <v>44652</v>
      </c>
      <c r="AD46" s="23">
        <f t="shared" si="14"/>
        <v>44682</v>
      </c>
      <c r="AE46" s="23">
        <f t="shared" si="14"/>
        <v>44713</v>
      </c>
      <c r="AF46" s="23">
        <f t="shared" si="14"/>
        <v>44743</v>
      </c>
      <c r="AG46" s="23">
        <f t="shared" si="14"/>
        <v>44774</v>
      </c>
      <c r="AH46" s="23">
        <f t="shared" si="14"/>
        <v>44805</v>
      </c>
      <c r="AI46" s="23">
        <f t="shared" si="14"/>
        <v>44835</v>
      </c>
      <c r="AJ46" s="23">
        <f t="shared" si="14"/>
        <v>44866</v>
      </c>
      <c r="AK46" s="23">
        <f t="shared" si="14"/>
        <v>44896</v>
      </c>
      <c r="AL46" s="23">
        <f t="shared" si="14"/>
        <v>44927</v>
      </c>
      <c r="AM46" s="23">
        <f t="shared" si="14"/>
        <v>44958</v>
      </c>
      <c r="AN46" s="23">
        <f t="shared" si="14"/>
        <v>44986</v>
      </c>
      <c r="AO46" s="23">
        <f t="shared" si="14"/>
        <v>45017</v>
      </c>
      <c r="AP46" s="41">
        <f t="shared" si="14"/>
        <v>45047</v>
      </c>
      <c r="AQ46" s="23">
        <f t="shared" si="14"/>
        <v>45078</v>
      </c>
      <c r="AR46" s="23">
        <f t="shared" si="14"/>
        <v>45108</v>
      </c>
      <c r="AS46" s="23">
        <f t="shared" si="14"/>
        <v>45139</v>
      </c>
      <c r="AT46" s="23">
        <f t="shared" si="14"/>
        <v>45170</v>
      </c>
      <c r="AU46" s="23">
        <f t="shared" si="14"/>
        <v>45200</v>
      </c>
      <c r="AV46" s="23">
        <f t="shared" si="14"/>
        <v>45231</v>
      </c>
      <c r="AW46" s="23">
        <f t="shared" si="14"/>
        <v>45261</v>
      </c>
      <c r="AX46" s="23">
        <f t="shared" si="14"/>
        <v>45292</v>
      </c>
      <c r="AY46" s="23">
        <f t="shared" si="14"/>
        <v>45323</v>
      </c>
      <c r="AZ46" s="23">
        <f t="shared" si="14"/>
        <v>45352</v>
      </c>
      <c r="BA46" s="23">
        <f t="shared" si="14"/>
        <v>45383</v>
      </c>
      <c r="BB46" s="23">
        <f t="shared" si="14"/>
        <v>45413</v>
      </c>
      <c r="BC46" s="23">
        <f t="shared" si="14"/>
        <v>45444</v>
      </c>
      <c r="BD46" s="23">
        <f t="shared" si="14"/>
        <v>45474</v>
      </c>
      <c r="BE46" s="23">
        <f t="shared" si="14"/>
        <v>45505</v>
      </c>
      <c r="BF46" s="23">
        <f t="shared" si="14"/>
        <v>45536</v>
      </c>
      <c r="BG46" s="23">
        <f t="shared" si="14"/>
        <v>45566</v>
      </c>
      <c r="BH46" s="23">
        <f t="shared" si="14"/>
        <v>45597</v>
      </c>
      <c r="BI46" s="23">
        <f t="shared" si="14"/>
        <v>45627</v>
      </c>
      <c r="BJ46" s="23">
        <f t="shared" si="14"/>
        <v>45658</v>
      </c>
      <c r="BK46" s="23">
        <f t="shared" si="14"/>
        <v>45689</v>
      </c>
      <c r="BL46" s="23">
        <f t="shared" si="14"/>
        <v>45717</v>
      </c>
      <c r="BM46" s="23">
        <f t="shared" si="14"/>
        <v>45748</v>
      </c>
      <c r="BN46" s="23">
        <f t="shared" si="14"/>
        <v>45778</v>
      </c>
      <c r="BO46" s="23">
        <f t="shared" si="14"/>
        <v>45809</v>
      </c>
      <c r="BP46" s="23">
        <f t="shared" ref="BP46:BX46" si="15">BP11</f>
        <v>45839</v>
      </c>
      <c r="BQ46" s="23">
        <f t="shared" si="15"/>
        <v>45870</v>
      </c>
      <c r="BR46" s="23">
        <f t="shared" si="15"/>
        <v>45901</v>
      </c>
      <c r="BS46" s="23">
        <f t="shared" si="15"/>
        <v>45931</v>
      </c>
      <c r="BT46" s="23">
        <f t="shared" si="15"/>
        <v>45962</v>
      </c>
      <c r="BU46" s="23">
        <f t="shared" si="15"/>
        <v>45992</v>
      </c>
      <c r="BV46" s="23">
        <f t="shared" si="15"/>
        <v>46023</v>
      </c>
      <c r="BW46" s="23">
        <f t="shared" si="15"/>
        <v>46054</v>
      </c>
      <c r="BX46" s="23">
        <f t="shared" si="15"/>
        <v>46082</v>
      </c>
    </row>
    <row r="47" spans="1:76" s="28" customFormat="1" x14ac:dyDescent="0.2">
      <c r="A47" s="66"/>
      <c r="B47" s="48" t="s">
        <v>24</v>
      </c>
      <c r="C47" s="49">
        <v>6693</v>
      </c>
      <c r="D47" s="49">
        <v>6199</v>
      </c>
      <c r="E47" s="49">
        <v>6823</v>
      </c>
      <c r="F47" s="49">
        <v>10204</v>
      </c>
      <c r="G47" s="49">
        <v>10716</v>
      </c>
      <c r="H47" s="50">
        <v>18656</v>
      </c>
      <c r="I47" s="50">
        <v>34493</v>
      </c>
      <c r="J47" s="50">
        <v>17497</v>
      </c>
      <c r="K47" s="50">
        <v>25059</v>
      </c>
      <c r="L47" s="50">
        <v>20048</v>
      </c>
      <c r="M47" s="50">
        <v>12384</v>
      </c>
      <c r="N47" s="51">
        <v>12384</v>
      </c>
      <c r="O47" s="51">
        <v>8012</v>
      </c>
      <c r="P47" s="51">
        <v>20509</v>
      </c>
      <c r="Q47" s="51">
        <v>17034</v>
      </c>
      <c r="R47" s="51">
        <v>28537</v>
      </c>
      <c r="S47" s="51">
        <v>29891.25</v>
      </c>
      <c r="T47" s="51">
        <v>41900</v>
      </c>
      <c r="U47" s="51">
        <v>78325</v>
      </c>
      <c r="V47" s="51">
        <v>98193.3</v>
      </c>
      <c r="W47" s="51">
        <v>46184.5</v>
      </c>
      <c r="X47" s="51">
        <v>27211.328900563356</v>
      </c>
      <c r="Y47" s="51">
        <v>21107.78043688809</v>
      </c>
      <c r="Z47" s="51">
        <v>21107.78043688809</v>
      </c>
      <c r="AA47" s="51">
        <v>28119</v>
      </c>
      <c r="AB47" s="51">
        <f>11496+1628.5</f>
        <v>13124.5</v>
      </c>
      <c r="AC47" s="51">
        <f>27414+1946</f>
        <v>29360</v>
      </c>
      <c r="AD47" s="51">
        <f>23854+4340</f>
        <v>28194</v>
      </c>
      <c r="AE47" s="51">
        <f>47389+4393</f>
        <v>51782</v>
      </c>
      <c r="AF47" s="51">
        <f>47580+6121</f>
        <v>53701</v>
      </c>
      <c r="AG47" s="51">
        <f>71383.25+7429</f>
        <v>78812.25</v>
      </c>
      <c r="AH47" s="51">
        <f>51132+8271</f>
        <v>59403</v>
      </c>
      <c r="AI47" s="51">
        <f>85086+5058</f>
        <v>90144</v>
      </c>
      <c r="AJ47" s="51">
        <v>94000</v>
      </c>
      <c r="AP47" s="40"/>
    </row>
    <row r="48" spans="1:76" s="28" customFormat="1" x14ac:dyDescent="0.2">
      <c r="A48" s="66"/>
      <c r="B48" s="48" t="s">
        <v>25</v>
      </c>
      <c r="C48" s="49">
        <v>6430</v>
      </c>
      <c r="D48" s="49">
        <v>7042</v>
      </c>
      <c r="E48" s="49">
        <v>13654</v>
      </c>
      <c r="F48" s="49">
        <v>14454</v>
      </c>
      <c r="G48" s="49">
        <v>19260</v>
      </c>
      <c r="H48" s="50">
        <v>25209</v>
      </c>
      <c r="I48" s="50">
        <v>18590</v>
      </c>
      <c r="J48" s="50">
        <v>21406</v>
      </c>
      <c r="K48" s="50">
        <v>21406</v>
      </c>
      <c r="L48" s="50">
        <v>16070</v>
      </c>
      <c r="M48" s="50">
        <v>21406</v>
      </c>
      <c r="N48" s="51">
        <v>7860.2</v>
      </c>
      <c r="O48" s="51">
        <v>8954.2000000000007</v>
      </c>
      <c r="P48" s="51">
        <v>19532.099999999999</v>
      </c>
      <c r="Q48" s="51">
        <v>11539.5</v>
      </c>
      <c r="R48" s="51">
        <v>24704</v>
      </c>
      <c r="S48" s="51">
        <v>22420</v>
      </c>
      <c r="T48" s="51">
        <v>5827</v>
      </c>
      <c r="U48" s="51">
        <v>8739.9</v>
      </c>
      <c r="V48" s="51">
        <v>9664.2000000000007</v>
      </c>
      <c r="W48" s="51">
        <v>11969.3</v>
      </c>
      <c r="X48" s="51">
        <v>7728.7539877945483</v>
      </c>
      <c r="Y48" s="51">
        <v>5995.1810079261932</v>
      </c>
      <c r="Z48" s="51">
        <v>5995.1810079261932</v>
      </c>
      <c r="AA48" s="51">
        <v>3922.8</v>
      </c>
      <c r="AB48" s="51">
        <f>5038.8-3922.8+2241.8</f>
        <v>3357.8</v>
      </c>
      <c r="AC48" s="51">
        <f>3966.6+335.7+1138.5+274.8</f>
        <v>5715.6</v>
      </c>
      <c r="AD48" s="51">
        <f>4398</f>
        <v>4398</v>
      </c>
      <c r="AE48" s="51">
        <f>9205.8+374.5+1138.5</f>
        <v>10718.8</v>
      </c>
      <c r="AF48" s="51">
        <f>6580.7+477.2</f>
        <v>7057.9</v>
      </c>
      <c r="AG48" s="51">
        <v>4473.42</v>
      </c>
      <c r="AH48" s="51">
        <f>9178.02+392.5+1106.1</f>
        <v>10676.62</v>
      </c>
      <c r="AI48" s="51">
        <f>6861.22+430.4+1128</f>
        <v>8419.619999999999</v>
      </c>
      <c r="AJ48" s="51">
        <v>8000</v>
      </c>
      <c r="AP48" s="40"/>
    </row>
    <row r="49" spans="1:76" s="28" customFormat="1" x14ac:dyDescent="0.2">
      <c r="A49" s="66"/>
      <c r="B49" s="48" t="s">
        <v>26</v>
      </c>
      <c r="C49" s="49">
        <v>4932</v>
      </c>
      <c r="D49" s="49">
        <v>4471</v>
      </c>
      <c r="E49" s="49">
        <v>6451</v>
      </c>
      <c r="F49" s="49">
        <v>2124</v>
      </c>
      <c r="G49" s="52">
        <v>8568</v>
      </c>
      <c r="H49" s="50">
        <v>20833</v>
      </c>
      <c r="I49" s="50">
        <v>1911</v>
      </c>
      <c r="J49" s="50">
        <v>11592</v>
      </c>
      <c r="K49" s="50">
        <v>6372</v>
      </c>
      <c r="L49" s="50">
        <v>10620</v>
      </c>
      <c r="M49" s="50">
        <v>8748</v>
      </c>
      <c r="N49" s="51">
        <v>4284</v>
      </c>
      <c r="O49" s="51">
        <v>5806.8</v>
      </c>
      <c r="P49" s="51">
        <v>6266.2</v>
      </c>
      <c r="Q49" s="51">
        <v>5054.08</v>
      </c>
      <c r="R49" s="51">
        <v>4544</v>
      </c>
      <c r="S49" s="51">
        <v>13708.04</v>
      </c>
      <c r="T49" s="51">
        <v>6336.9</v>
      </c>
      <c r="U49" s="51">
        <v>13962.300000000001</v>
      </c>
      <c r="V49" s="51">
        <v>18474.400000000001</v>
      </c>
      <c r="W49" s="51">
        <v>15538.5</v>
      </c>
      <c r="X49" s="51">
        <v>4980.0794863501542</v>
      </c>
      <c r="Y49" s="51">
        <v>3863.0389842501663</v>
      </c>
      <c r="Z49" s="51">
        <v>3863.0389842501663</v>
      </c>
      <c r="AA49" s="51">
        <v>5000</v>
      </c>
      <c r="AB49" s="51">
        <f>3576+522+1615.4</f>
        <v>5713.4</v>
      </c>
      <c r="AC49" s="51">
        <f>5640+707.4</f>
        <v>6347.4</v>
      </c>
      <c r="AD49" s="51">
        <f>8532+66+612+690</f>
        <v>9900</v>
      </c>
      <c r="AE49" s="51">
        <f>6022.5+418+876</f>
        <v>7316.5</v>
      </c>
      <c r="AF49" s="51">
        <f>7254.6</f>
        <v>7254.6</v>
      </c>
      <c r="AG49" s="51">
        <f>8134.6+154+522</f>
        <v>8810.6</v>
      </c>
      <c r="AH49" s="51">
        <f>12624.42+297+132+780</f>
        <v>13833.42</v>
      </c>
      <c r="AI49" s="51">
        <f>18895.92+-11+1134</f>
        <v>20018.919999999998</v>
      </c>
      <c r="AJ49" s="51">
        <v>21800</v>
      </c>
      <c r="AP49" s="40"/>
    </row>
    <row r="50" spans="1:76" s="28" customFormat="1" x14ac:dyDescent="0.2">
      <c r="A50" s="66"/>
      <c r="B50" s="48" t="s">
        <v>27</v>
      </c>
      <c r="C50" s="49">
        <v>2481</v>
      </c>
      <c r="D50" s="49">
        <v>705</v>
      </c>
      <c r="E50" s="49">
        <v>2185</v>
      </c>
      <c r="F50" s="49">
        <v>1847</v>
      </c>
      <c r="G50" s="49">
        <v>3033</v>
      </c>
      <c r="H50" s="50">
        <v>2580</v>
      </c>
      <c r="I50" s="50">
        <v>3045</v>
      </c>
      <c r="J50" s="50">
        <v>2058</v>
      </c>
      <c r="K50" s="50">
        <v>2171</v>
      </c>
      <c r="L50" s="50">
        <v>1818</v>
      </c>
      <c r="M50" s="50">
        <v>1903</v>
      </c>
      <c r="N50" s="51">
        <v>1494</v>
      </c>
      <c r="O50" s="51">
        <v>1218.5999999999999</v>
      </c>
      <c r="P50" s="51">
        <v>4833.8999999999996</v>
      </c>
      <c r="Q50" s="51">
        <v>4796.3</v>
      </c>
      <c r="R50" s="51">
        <v>4520.3999999999996</v>
      </c>
      <c r="S50" s="51">
        <v>3956.4</v>
      </c>
      <c r="T50" s="51">
        <v>2708.7</v>
      </c>
      <c r="U50" s="51">
        <v>2901.1</v>
      </c>
      <c r="V50" s="51">
        <v>3773</v>
      </c>
      <c r="W50" s="51">
        <v>3359.68</v>
      </c>
      <c r="X50" s="51">
        <v>2143.741943305231</v>
      </c>
      <c r="Y50" s="51">
        <v>1662.8968918786543</v>
      </c>
      <c r="Z50" s="51">
        <v>1662.8968918786543</v>
      </c>
      <c r="AA50" s="51">
        <v>1607.7</v>
      </c>
      <c r="AB50" s="51">
        <v>1336.2</v>
      </c>
      <c r="AC50" s="51">
        <v>2607.6</v>
      </c>
      <c r="AD50" s="51">
        <v>2451.3000000000002</v>
      </c>
      <c r="AE50" s="51">
        <v>4349.71</v>
      </c>
      <c r="AF50" s="51">
        <v>8550</v>
      </c>
      <c r="AG50" s="51">
        <v>6577.2</v>
      </c>
      <c r="AH50" s="51">
        <v>10890</v>
      </c>
      <c r="AI50" s="51">
        <v>6876</v>
      </c>
      <c r="AJ50" s="51">
        <v>6800</v>
      </c>
      <c r="AP50" s="40"/>
    </row>
    <row r="51" spans="1:76" s="28" customFormat="1" x14ac:dyDescent="0.2">
      <c r="A51" s="66"/>
      <c r="B51" s="48" t="s">
        <v>28</v>
      </c>
      <c r="C51" s="49">
        <v>3000</v>
      </c>
      <c r="D51" s="49">
        <v>1500</v>
      </c>
      <c r="E51" s="49">
        <v>2500</v>
      </c>
      <c r="F51" s="49">
        <v>4900</v>
      </c>
      <c r="G51" s="50">
        <v>5000</v>
      </c>
      <c r="H51" s="50">
        <v>2000</v>
      </c>
      <c r="I51" s="50">
        <v>2000</v>
      </c>
      <c r="J51" s="50">
        <v>4000</v>
      </c>
      <c r="K51" s="50">
        <v>5000</v>
      </c>
      <c r="L51" s="50">
        <v>7000</v>
      </c>
      <c r="M51" s="51">
        <v>4987.8</v>
      </c>
      <c r="N51" s="51">
        <v>1290</v>
      </c>
      <c r="O51" s="51">
        <v>1262</v>
      </c>
      <c r="P51" s="51">
        <v>910.8</v>
      </c>
      <c r="Q51" s="51">
        <v>3219.6</v>
      </c>
      <c r="R51" s="51">
        <v>8294.6</v>
      </c>
      <c r="S51" s="51">
        <v>9649.6</v>
      </c>
      <c r="T51" s="51">
        <v>7235.1</v>
      </c>
      <c r="U51" s="51">
        <v>41960.1</v>
      </c>
      <c r="V51" s="51">
        <v>52913</v>
      </c>
      <c r="W51" s="51">
        <v>9235.4084135001322</v>
      </c>
      <c r="X51" s="51">
        <v>7163.8902219550891</v>
      </c>
      <c r="Y51" s="51">
        <v>7163.8902219550891</v>
      </c>
      <c r="Z51" s="51">
        <v>5028.8</v>
      </c>
      <c r="AA51" s="51">
        <f>1380+4993.4+807.3</f>
        <v>7180.7</v>
      </c>
      <c r="AB51" s="51">
        <f>1548+2421.9</f>
        <v>3969.9</v>
      </c>
      <c r="AC51" s="51">
        <f>8436+3904.4+2822.1</f>
        <v>15162.5</v>
      </c>
      <c r="AD51" s="51">
        <f>17904+9086+5651.1</f>
        <v>32641.1</v>
      </c>
      <c r="AE51" s="51">
        <f>159648+4528</f>
        <v>164176</v>
      </c>
      <c r="AF51" s="51">
        <f>26532+9212+5001.28</f>
        <v>40745.279999999999</v>
      </c>
      <c r="AG51" s="51">
        <f>45098.25+4552</f>
        <v>49650.25</v>
      </c>
      <c r="AH51" s="51">
        <f>232499.25+4540</f>
        <v>237039.25</v>
      </c>
      <c r="AI51" s="51">
        <f>142234.2+13674</f>
        <v>155908.20000000001</v>
      </c>
      <c r="AJ51" s="51">
        <f>142234.2+13674</f>
        <v>155908.20000000001</v>
      </c>
      <c r="AP51" s="40"/>
    </row>
    <row r="52" spans="1:76" s="9" customFormat="1" x14ac:dyDescent="0.2">
      <c r="AP52" s="72"/>
    </row>
    <row r="53" spans="1:76" s="9" customFormat="1" x14ac:dyDescent="0.2">
      <c r="AP53" s="72"/>
    </row>
    <row r="54" spans="1:76" s="9" customFormat="1" x14ac:dyDescent="0.2">
      <c r="AP54" s="72"/>
    </row>
    <row r="55" spans="1:76" s="9" customFormat="1" x14ac:dyDescent="0.2">
      <c r="AP55" s="72"/>
    </row>
    <row r="56" spans="1:76" x14ac:dyDescent="0.2">
      <c r="C56" s="46"/>
      <c r="D56" s="46"/>
      <c r="E56" s="46"/>
      <c r="F56" s="46"/>
      <c r="G56" s="46"/>
      <c r="H56"/>
      <c r="I56"/>
      <c r="J56"/>
      <c r="K56"/>
      <c r="L56"/>
      <c r="M56"/>
      <c r="N56"/>
      <c r="O56" s="46"/>
      <c r="P56" s="46"/>
      <c r="Q56" s="46"/>
      <c r="R56"/>
      <c r="S56"/>
      <c r="T56"/>
      <c r="U56"/>
      <c r="V56"/>
      <c r="W56"/>
      <c r="X56"/>
      <c r="Y56" s="46"/>
      <c r="Z56" s="46"/>
      <c r="AA56" s="46"/>
      <c r="AB56" s="46"/>
      <c r="AC56"/>
      <c r="AD56"/>
      <c r="AE56"/>
      <c r="AF56"/>
      <c r="AG56"/>
      <c r="AH56"/>
      <c r="AI56"/>
    </row>
    <row r="57" spans="1:76" s="66" customFormat="1" ht="19" x14ac:dyDescent="0.25">
      <c r="B57" s="68" t="s">
        <v>33</v>
      </c>
      <c r="C57" s="69"/>
      <c r="F57" s="70" t="s">
        <v>13</v>
      </c>
      <c r="G57" s="71"/>
      <c r="H57" s="69"/>
      <c r="I57" s="69"/>
      <c r="J57" s="69"/>
      <c r="K57" s="69"/>
      <c r="L57" s="71"/>
      <c r="M57" s="71"/>
      <c r="N57" s="71"/>
      <c r="O57" s="71"/>
      <c r="P57" s="71"/>
      <c r="Q57" s="71"/>
      <c r="R57" s="71"/>
      <c r="S57" s="69"/>
      <c r="T57" s="69"/>
      <c r="U57" s="69"/>
      <c r="V57" s="69"/>
      <c r="W57" s="69"/>
      <c r="X57" s="71"/>
      <c r="Y57" s="71"/>
      <c r="Z57" s="71"/>
      <c r="AA57" s="71"/>
      <c r="AB57" s="71"/>
      <c r="AC57" s="71"/>
      <c r="AD57" s="71"/>
      <c r="AE57" s="69"/>
      <c r="AF57" s="69"/>
      <c r="AG57" s="69"/>
      <c r="AH57" s="69"/>
      <c r="AI57" s="69"/>
      <c r="AJ57" s="70" t="s">
        <v>36</v>
      </c>
      <c r="AK57" s="71"/>
      <c r="AL57" s="71"/>
      <c r="AP57" s="73" t="s">
        <v>37</v>
      </c>
      <c r="AQ57" s="70"/>
    </row>
    <row r="58" spans="1:76" x14ac:dyDescent="0.2">
      <c r="A58" s="66"/>
      <c r="C58" s="46"/>
      <c r="D58" s="46"/>
      <c r="E58" s="46"/>
      <c r="F58" s="46"/>
      <c r="G58" s="46"/>
      <c r="H58"/>
      <c r="I58"/>
      <c r="J58"/>
      <c r="K58"/>
      <c r="L58"/>
      <c r="M58"/>
      <c r="N58"/>
      <c r="O58" s="46"/>
      <c r="P58" s="46"/>
      <c r="Q58" s="46"/>
      <c r="R58"/>
      <c r="S58"/>
      <c r="T58"/>
      <c r="U58"/>
      <c r="V58"/>
      <c r="W58"/>
      <c r="X58"/>
      <c r="Y58" s="46"/>
      <c r="Z58" s="46"/>
      <c r="AA58" s="46"/>
      <c r="AB58" s="46"/>
      <c r="AC58"/>
      <c r="AD58"/>
      <c r="AE58"/>
      <c r="AF58"/>
      <c r="AG58"/>
      <c r="AH58"/>
      <c r="AI58"/>
    </row>
    <row r="59" spans="1:76" s="10" customFormat="1" ht="16" x14ac:dyDescent="0.2">
      <c r="A59" s="66"/>
      <c r="B59" s="9"/>
      <c r="C59" s="23">
        <f>C11</f>
        <v>43862</v>
      </c>
      <c r="D59" s="23">
        <f t="shared" ref="D59:BO59" si="16">D11</f>
        <v>43891</v>
      </c>
      <c r="E59" s="23">
        <f t="shared" si="16"/>
        <v>43922</v>
      </c>
      <c r="F59" s="23">
        <f t="shared" si="16"/>
        <v>43952</v>
      </c>
      <c r="G59" s="23">
        <f t="shared" si="16"/>
        <v>43983</v>
      </c>
      <c r="H59" s="23">
        <f t="shared" si="16"/>
        <v>44013</v>
      </c>
      <c r="I59" s="23">
        <f t="shared" si="16"/>
        <v>44044</v>
      </c>
      <c r="J59" s="23">
        <f t="shared" si="16"/>
        <v>44075</v>
      </c>
      <c r="K59" s="23">
        <f t="shared" si="16"/>
        <v>44105</v>
      </c>
      <c r="L59" s="23">
        <f t="shared" si="16"/>
        <v>44136</v>
      </c>
      <c r="M59" s="23">
        <f t="shared" si="16"/>
        <v>44166</v>
      </c>
      <c r="N59" s="23">
        <f t="shared" si="16"/>
        <v>44197</v>
      </c>
      <c r="O59" s="23">
        <f t="shared" si="16"/>
        <v>44228</v>
      </c>
      <c r="P59" s="23">
        <f t="shared" si="16"/>
        <v>44256</v>
      </c>
      <c r="Q59" s="23">
        <f t="shared" si="16"/>
        <v>44287</v>
      </c>
      <c r="R59" s="23">
        <f t="shared" si="16"/>
        <v>44317</v>
      </c>
      <c r="S59" s="23">
        <f t="shared" si="16"/>
        <v>44348</v>
      </c>
      <c r="T59" s="23">
        <f t="shared" si="16"/>
        <v>44378</v>
      </c>
      <c r="U59" s="23">
        <f t="shared" si="16"/>
        <v>44409</v>
      </c>
      <c r="V59" s="23">
        <f t="shared" si="16"/>
        <v>44440</v>
      </c>
      <c r="W59" s="23">
        <f t="shared" si="16"/>
        <v>44470</v>
      </c>
      <c r="X59" s="23">
        <f t="shared" si="16"/>
        <v>44501</v>
      </c>
      <c r="Y59" s="23">
        <f t="shared" si="16"/>
        <v>44531</v>
      </c>
      <c r="Z59" s="23">
        <f t="shared" si="16"/>
        <v>44562</v>
      </c>
      <c r="AA59" s="23">
        <f t="shared" si="16"/>
        <v>44593</v>
      </c>
      <c r="AB59" s="23">
        <f t="shared" si="16"/>
        <v>44621</v>
      </c>
      <c r="AC59" s="23">
        <f t="shared" si="16"/>
        <v>44652</v>
      </c>
      <c r="AD59" s="23">
        <f t="shared" si="16"/>
        <v>44682</v>
      </c>
      <c r="AE59" s="23">
        <f t="shared" si="16"/>
        <v>44713</v>
      </c>
      <c r="AF59" s="23">
        <f t="shared" si="16"/>
        <v>44743</v>
      </c>
      <c r="AG59" s="23">
        <f t="shared" si="16"/>
        <v>44774</v>
      </c>
      <c r="AH59" s="23">
        <f t="shared" si="16"/>
        <v>44805</v>
      </c>
      <c r="AI59" s="23">
        <f t="shared" si="16"/>
        <v>44835</v>
      </c>
      <c r="AJ59" s="23">
        <f t="shared" si="16"/>
        <v>44866</v>
      </c>
      <c r="AK59" s="23">
        <f t="shared" si="16"/>
        <v>44896</v>
      </c>
      <c r="AL59" s="23">
        <f t="shared" si="16"/>
        <v>44927</v>
      </c>
      <c r="AM59" s="23">
        <f t="shared" si="16"/>
        <v>44958</v>
      </c>
      <c r="AN59" s="23">
        <f t="shared" si="16"/>
        <v>44986</v>
      </c>
      <c r="AO59" s="23">
        <f t="shared" si="16"/>
        <v>45017</v>
      </c>
      <c r="AP59" s="41">
        <f t="shared" si="16"/>
        <v>45047</v>
      </c>
      <c r="AQ59" s="23">
        <f t="shared" si="16"/>
        <v>45078</v>
      </c>
      <c r="AR59" s="23">
        <f t="shared" si="16"/>
        <v>45108</v>
      </c>
      <c r="AS59" s="23">
        <f t="shared" si="16"/>
        <v>45139</v>
      </c>
      <c r="AT59" s="23">
        <f t="shared" si="16"/>
        <v>45170</v>
      </c>
      <c r="AU59" s="23">
        <f t="shared" si="16"/>
        <v>45200</v>
      </c>
      <c r="AV59" s="23">
        <f t="shared" si="16"/>
        <v>45231</v>
      </c>
      <c r="AW59" s="23">
        <f t="shared" si="16"/>
        <v>45261</v>
      </c>
      <c r="AX59" s="23">
        <f t="shared" si="16"/>
        <v>45292</v>
      </c>
      <c r="AY59" s="23">
        <f t="shared" si="16"/>
        <v>45323</v>
      </c>
      <c r="AZ59" s="23">
        <f t="shared" si="16"/>
        <v>45352</v>
      </c>
      <c r="BA59" s="23">
        <f t="shared" si="16"/>
        <v>45383</v>
      </c>
      <c r="BB59" s="23">
        <f t="shared" si="16"/>
        <v>45413</v>
      </c>
      <c r="BC59" s="23">
        <f t="shared" si="16"/>
        <v>45444</v>
      </c>
      <c r="BD59" s="23">
        <f t="shared" si="16"/>
        <v>45474</v>
      </c>
      <c r="BE59" s="23">
        <f t="shared" si="16"/>
        <v>45505</v>
      </c>
      <c r="BF59" s="23">
        <f t="shared" si="16"/>
        <v>45536</v>
      </c>
      <c r="BG59" s="23">
        <f t="shared" si="16"/>
        <v>45566</v>
      </c>
      <c r="BH59" s="23">
        <f t="shared" si="16"/>
        <v>45597</v>
      </c>
      <c r="BI59" s="23">
        <f t="shared" si="16"/>
        <v>45627</v>
      </c>
      <c r="BJ59" s="23">
        <f t="shared" si="16"/>
        <v>45658</v>
      </c>
      <c r="BK59" s="23">
        <f t="shared" si="16"/>
        <v>45689</v>
      </c>
      <c r="BL59" s="23">
        <f t="shared" si="16"/>
        <v>45717</v>
      </c>
      <c r="BM59" s="23">
        <f t="shared" si="16"/>
        <v>45748</v>
      </c>
      <c r="BN59" s="23">
        <f t="shared" si="16"/>
        <v>45778</v>
      </c>
      <c r="BO59" s="23">
        <f t="shared" si="16"/>
        <v>45809</v>
      </c>
      <c r="BP59" s="23">
        <f t="shared" ref="BP59:BX59" si="17">BP11</f>
        <v>45839</v>
      </c>
      <c r="BQ59" s="23">
        <f t="shared" si="17"/>
        <v>45870</v>
      </c>
      <c r="BR59" s="23">
        <f t="shared" si="17"/>
        <v>45901</v>
      </c>
      <c r="BS59" s="23">
        <f t="shared" si="17"/>
        <v>45931</v>
      </c>
      <c r="BT59" s="23">
        <f t="shared" si="17"/>
        <v>45962</v>
      </c>
      <c r="BU59" s="23">
        <f t="shared" si="17"/>
        <v>45992</v>
      </c>
      <c r="BV59" s="23">
        <f t="shared" si="17"/>
        <v>46023</v>
      </c>
      <c r="BW59" s="23">
        <f t="shared" si="17"/>
        <v>46054</v>
      </c>
      <c r="BX59" s="23">
        <f t="shared" si="17"/>
        <v>46082</v>
      </c>
    </row>
    <row r="60" spans="1:76" s="55" customFormat="1" x14ac:dyDescent="0.2">
      <c r="A60" s="66"/>
      <c r="B60" s="53" t="str">
        <f>B47</f>
        <v>Customer 1</v>
      </c>
      <c r="C60" s="54"/>
      <c r="D60" s="54"/>
      <c r="E60" s="54"/>
      <c r="F60" s="54"/>
      <c r="G60" s="54"/>
      <c r="N60" s="56">
        <f>SUM(C47:N47)</f>
        <v>181156</v>
      </c>
      <c r="O60" s="56">
        <f t="shared" ref="O60:AJ64" si="18">SUM(D47:O47)</f>
        <v>182475</v>
      </c>
      <c r="P60" s="56">
        <f t="shared" si="18"/>
        <v>196785</v>
      </c>
      <c r="Q60" s="56">
        <f t="shared" si="18"/>
        <v>206996</v>
      </c>
      <c r="R60" s="56">
        <f t="shared" si="18"/>
        <v>225329</v>
      </c>
      <c r="S60" s="56">
        <f t="shared" si="18"/>
        <v>244504.25</v>
      </c>
      <c r="T60" s="56">
        <f t="shared" si="18"/>
        <v>267748.25</v>
      </c>
      <c r="U60" s="56">
        <f t="shared" si="18"/>
        <v>311580.25</v>
      </c>
      <c r="V60" s="56">
        <f t="shared" si="18"/>
        <v>392276.55</v>
      </c>
      <c r="W60" s="56">
        <f t="shared" si="18"/>
        <v>413402.05</v>
      </c>
      <c r="X60" s="56">
        <f t="shared" si="18"/>
        <v>420565.37890056334</v>
      </c>
      <c r="Y60" s="56">
        <f t="shared" si="18"/>
        <v>429289.15933745145</v>
      </c>
      <c r="Z60" s="56">
        <f t="shared" si="18"/>
        <v>438012.93977433955</v>
      </c>
      <c r="AA60" s="56">
        <f t="shared" si="18"/>
        <v>458119.93977433955</v>
      </c>
      <c r="AB60" s="56">
        <f t="shared" si="18"/>
        <v>450735.43977433955</v>
      </c>
      <c r="AC60" s="56">
        <f t="shared" si="18"/>
        <v>463061.43977433955</v>
      </c>
      <c r="AD60" s="56">
        <f t="shared" si="18"/>
        <v>462718.43977433955</v>
      </c>
      <c r="AE60" s="56">
        <f t="shared" si="18"/>
        <v>484609.18977433955</v>
      </c>
      <c r="AF60" s="56">
        <f t="shared" si="18"/>
        <v>496410.18977433955</v>
      </c>
      <c r="AG60" s="56">
        <f t="shared" si="18"/>
        <v>496897.43977433955</v>
      </c>
      <c r="AH60" s="56">
        <f t="shared" si="18"/>
        <v>458107.13977433951</v>
      </c>
      <c r="AI60" s="56">
        <f t="shared" si="18"/>
        <v>502066.63977433951</v>
      </c>
      <c r="AJ60" s="56">
        <f t="shared" si="18"/>
        <v>568855.31087377621</v>
      </c>
      <c r="AP60" s="40"/>
    </row>
    <row r="61" spans="1:76" s="55" customFormat="1" x14ac:dyDescent="0.2">
      <c r="A61" s="66"/>
      <c r="B61" s="53" t="str">
        <f t="shared" ref="B61:B64" si="19">B48</f>
        <v>Customer 2</v>
      </c>
      <c r="C61" s="54"/>
      <c r="D61" s="54"/>
      <c r="E61" s="54"/>
      <c r="F61" s="54"/>
      <c r="G61" s="54"/>
      <c r="N61" s="56">
        <f t="shared" ref="N61:N64" si="20">SUM(C48:N48)</f>
        <v>192787.20000000001</v>
      </c>
      <c r="O61" s="56">
        <f t="shared" si="18"/>
        <v>195311.40000000002</v>
      </c>
      <c r="P61" s="56">
        <f t="shared" si="18"/>
        <v>207801.50000000003</v>
      </c>
      <c r="Q61" s="56">
        <f t="shared" si="18"/>
        <v>205687.00000000003</v>
      </c>
      <c r="R61" s="56">
        <f t="shared" si="18"/>
        <v>215937.00000000003</v>
      </c>
      <c r="S61" s="56">
        <f t="shared" si="18"/>
        <v>219097.00000000003</v>
      </c>
      <c r="T61" s="56">
        <f t="shared" si="18"/>
        <v>199715</v>
      </c>
      <c r="U61" s="56">
        <f t="shared" si="18"/>
        <v>189864.9</v>
      </c>
      <c r="V61" s="56">
        <f t="shared" si="18"/>
        <v>178123.1</v>
      </c>
      <c r="W61" s="56">
        <f t="shared" si="18"/>
        <v>168686.4</v>
      </c>
      <c r="X61" s="56">
        <f t="shared" si="18"/>
        <v>160345.15398779453</v>
      </c>
      <c r="Y61" s="56">
        <f t="shared" si="18"/>
        <v>144934.33499572074</v>
      </c>
      <c r="Z61" s="56">
        <f t="shared" si="18"/>
        <v>143069.31600364696</v>
      </c>
      <c r="AA61" s="56">
        <f t="shared" si="18"/>
        <v>138037.91600364694</v>
      </c>
      <c r="AB61" s="56">
        <f t="shared" si="18"/>
        <v>121863.61600364694</v>
      </c>
      <c r="AC61" s="56">
        <f t="shared" si="18"/>
        <v>116039.71600364696</v>
      </c>
      <c r="AD61" s="56">
        <f t="shared" si="18"/>
        <v>95733.716003646958</v>
      </c>
      <c r="AE61" s="56">
        <f t="shared" si="18"/>
        <v>84032.516003646931</v>
      </c>
      <c r="AF61" s="56">
        <f t="shared" si="18"/>
        <v>85263.416003646926</v>
      </c>
      <c r="AG61" s="56">
        <f t="shared" si="18"/>
        <v>80996.93600364693</v>
      </c>
      <c r="AH61" s="56">
        <f t="shared" si="18"/>
        <v>82009.356003646928</v>
      </c>
      <c r="AI61" s="56">
        <f t="shared" si="18"/>
        <v>78459.676003646935</v>
      </c>
      <c r="AJ61" s="56">
        <f t="shared" si="18"/>
        <v>78730.922015852382</v>
      </c>
      <c r="AP61" s="40"/>
    </row>
    <row r="62" spans="1:76" s="55" customFormat="1" x14ac:dyDescent="0.2">
      <c r="A62" s="66"/>
      <c r="B62" s="53" t="str">
        <f t="shared" si="19"/>
        <v>Customer 3</v>
      </c>
      <c r="C62" s="54"/>
      <c r="D62" s="54"/>
      <c r="E62" s="54"/>
      <c r="F62" s="54"/>
      <c r="G62" s="54"/>
      <c r="N62" s="56">
        <f t="shared" si="20"/>
        <v>90906</v>
      </c>
      <c r="O62" s="56">
        <f t="shared" si="18"/>
        <v>91780.800000000003</v>
      </c>
      <c r="P62" s="56">
        <f t="shared" si="18"/>
        <v>93576</v>
      </c>
      <c r="Q62" s="56">
        <f t="shared" si="18"/>
        <v>92179.08</v>
      </c>
      <c r="R62" s="56">
        <f t="shared" si="18"/>
        <v>94599.08</v>
      </c>
      <c r="S62" s="56">
        <f t="shared" si="18"/>
        <v>99739.12</v>
      </c>
      <c r="T62" s="56">
        <f t="shared" si="18"/>
        <v>85243.01999999999</v>
      </c>
      <c r="U62" s="56">
        <f t="shared" si="18"/>
        <v>97294.319999999992</v>
      </c>
      <c r="V62" s="56">
        <f t="shared" si="18"/>
        <v>104176.72</v>
      </c>
      <c r="W62" s="56">
        <f t="shared" si="18"/>
        <v>113343.22</v>
      </c>
      <c r="X62" s="56">
        <f t="shared" si="18"/>
        <v>107703.29948635015</v>
      </c>
      <c r="Y62" s="56">
        <f t="shared" si="18"/>
        <v>102818.33847060031</v>
      </c>
      <c r="Z62" s="56">
        <f t="shared" si="18"/>
        <v>102397.37745485047</v>
      </c>
      <c r="AA62" s="56">
        <f t="shared" si="18"/>
        <v>101590.57745485049</v>
      </c>
      <c r="AB62" s="56">
        <f t="shared" si="18"/>
        <v>101037.77745485047</v>
      </c>
      <c r="AC62" s="56">
        <f t="shared" si="18"/>
        <v>102331.09745485047</v>
      </c>
      <c r="AD62" s="56">
        <f t="shared" si="18"/>
        <v>107687.09745485047</v>
      </c>
      <c r="AE62" s="56">
        <f t="shared" si="18"/>
        <v>101295.55745485048</v>
      </c>
      <c r="AF62" s="56">
        <f t="shared" si="18"/>
        <v>102213.25745485049</v>
      </c>
      <c r="AG62" s="56">
        <f t="shared" si="18"/>
        <v>97061.55745485051</v>
      </c>
      <c r="AH62" s="56">
        <f t="shared" si="18"/>
        <v>92420.5774548505</v>
      </c>
      <c r="AI62" s="56">
        <f t="shared" si="18"/>
        <v>96900.997454850483</v>
      </c>
      <c r="AJ62" s="56">
        <f t="shared" si="18"/>
        <v>113720.91796850033</v>
      </c>
      <c r="AP62" s="40"/>
    </row>
    <row r="63" spans="1:76" s="55" customFormat="1" x14ac:dyDescent="0.2">
      <c r="A63" s="66"/>
      <c r="B63" s="53" t="str">
        <f t="shared" si="19"/>
        <v>Customer 4</v>
      </c>
      <c r="C63" s="54"/>
      <c r="D63" s="54"/>
      <c r="E63" s="54"/>
      <c r="F63" s="54"/>
      <c r="G63" s="54"/>
      <c r="N63" s="56">
        <f t="shared" si="20"/>
        <v>25320</v>
      </c>
      <c r="O63" s="56">
        <f t="shared" si="18"/>
        <v>24057.599999999999</v>
      </c>
      <c r="P63" s="56">
        <f t="shared" si="18"/>
        <v>28186.5</v>
      </c>
      <c r="Q63" s="56">
        <f t="shared" si="18"/>
        <v>30797.8</v>
      </c>
      <c r="R63" s="56">
        <f t="shared" si="18"/>
        <v>33471.199999999997</v>
      </c>
      <c r="S63" s="56">
        <f t="shared" si="18"/>
        <v>34394.6</v>
      </c>
      <c r="T63" s="56">
        <f t="shared" si="18"/>
        <v>34523.299999999996</v>
      </c>
      <c r="U63" s="56">
        <f t="shared" si="18"/>
        <v>34379.4</v>
      </c>
      <c r="V63" s="56">
        <f t="shared" si="18"/>
        <v>36094.399999999994</v>
      </c>
      <c r="W63" s="56">
        <f t="shared" si="18"/>
        <v>37283.079999999994</v>
      </c>
      <c r="X63" s="56">
        <f t="shared" si="18"/>
        <v>37608.821943305229</v>
      </c>
      <c r="Y63" s="56">
        <f t="shared" si="18"/>
        <v>37368.718835183885</v>
      </c>
      <c r="Z63" s="56">
        <f t="shared" si="18"/>
        <v>37537.615727062541</v>
      </c>
      <c r="AA63" s="56">
        <f t="shared" si="18"/>
        <v>37926.715727062539</v>
      </c>
      <c r="AB63" s="56">
        <f t="shared" si="18"/>
        <v>34429.015727062535</v>
      </c>
      <c r="AC63" s="56">
        <f t="shared" si="18"/>
        <v>32240.315727062542</v>
      </c>
      <c r="AD63" s="56">
        <f t="shared" si="18"/>
        <v>30171.215727062543</v>
      </c>
      <c r="AE63" s="56">
        <f t="shared" si="18"/>
        <v>30564.525727062541</v>
      </c>
      <c r="AF63" s="56">
        <f t="shared" si="18"/>
        <v>36405.825727062533</v>
      </c>
      <c r="AG63" s="56">
        <f t="shared" si="18"/>
        <v>40081.925727062538</v>
      </c>
      <c r="AH63" s="56">
        <f t="shared" si="18"/>
        <v>47198.925727062538</v>
      </c>
      <c r="AI63" s="56">
        <f t="shared" si="18"/>
        <v>50715.245727062538</v>
      </c>
      <c r="AJ63" s="56">
        <f t="shared" si="18"/>
        <v>55371.503783757304</v>
      </c>
      <c r="AK63"/>
      <c r="AL63"/>
      <c r="AP63" s="40"/>
    </row>
    <row r="64" spans="1:76" x14ac:dyDescent="0.2">
      <c r="A64" s="66"/>
      <c r="B64" s="53" t="str">
        <f t="shared" si="19"/>
        <v>Customer 5</v>
      </c>
      <c r="C64"/>
      <c r="D64" s="37"/>
      <c r="E64" s="37"/>
      <c r="F64" s="37"/>
      <c r="G64" s="37"/>
      <c r="H64" s="37"/>
      <c r="I64" s="38"/>
      <c r="J64" s="38"/>
      <c r="K64" s="38"/>
      <c r="L64" s="38"/>
      <c r="M64" s="38"/>
      <c r="N64" s="56">
        <f t="shared" si="20"/>
        <v>43177.8</v>
      </c>
      <c r="O64" s="56">
        <f t="shared" si="18"/>
        <v>41439.800000000003</v>
      </c>
      <c r="P64" s="56">
        <f t="shared" si="18"/>
        <v>40850.600000000006</v>
      </c>
      <c r="Q64" s="56">
        <f t="shared" si="18"/>
        <v>41570.200000000004</v>
      </c>
      <c r="R64" s="56">
        <f t="shared" si="18"/>
        <v>44964.799999999996</v>
      </c>
      <c r="S64" s="56">
        <f t="shared" si="18"/>
        <v>49614.399999999994</v>
      </c>
      <c r="T64" s="56">
        <f t="shared" si="18"/>
        <v>54849.499999999993</v>
      </c>
      <c r="U64" s="56">
        <f t="shared" si="18"/>
        <v>94809.599999999991</v>
      </c>
      <c r="V64" s="56">
        <f t="shared" si="18"/>
        <v>143722.59999999998</v>
      </c>
      <c r="W64" s="56">
        <f t="shared" si="18"/>
        <v>147958.00841350009</v>
      </c>
      <c r="X64" s="56">
        <f t="shared" si="18"/>
        <v>148121.89863545523</v>
      </c>
      <c r="Y64" s="56">
        <f t="shared" si="18"/>
        <v>150297.98885741027</v>
      </c>
      <c r="Z64" s="56">
        <f t="shared" si="18"/>
        <v>154036.78885741025</v>
      </c>
      <c r="AA64" s="56">
        <f t="shared" si="18"/>
        <v>159955.48885741027</v>
      </c>
      <c r="AB64" s="56">
        <f t="shared" si="18"/>
        <v>163014.58885741027</v>
      </c>
      <c r="AC64" s="56">
        <f t="shared" si="18"/>
        <v>174957.4888574103</v>
      </c>
      <c r="AD64" s="56">
        <f t="shared" si="18"/>
        <v>199303.98885741032</v>
      </c>
      <c r="AE64" s="56">
        <f t="shared" si="18"/>
        <v>353830.38885741029</v>
      </c>
      <c r="AF64" s="56">
        <f t="shared" si="18"/>
        <v>387340.56885741034</v>
      </c>
      <c r="AG64" s="56">
        <f t="shared" si="18"/>
        <v>395030.71885741036</v>
      </c>
      <c r="AH64" s="56">
        <f t="shared" si="18"/>
        <v>579156.96885741036</v>
      </c>
      <c r="AI64" s="56">
        <f t="shared" si="18"/>
        <v>725829.76044391026</v>
      </c>
      <c r="AJ64" s="56">
        <f t="shared" si="18"/>
        <v>874574.07022195496</v>
      </c>
      <c r="AQ64" s="55"/>
    </row>
    <row r="65" spans="2:30" x14ac:dyDescent="0.2">
      <c r="C65" s="37"/>
      <c r="D65" s="37"/>
      <c r="E65" s="37"/>
      <c r="F65" s="37"/>
      <c r="G65" s="37"/>
      <c r="H65" s="38"/>
      <c r="I65" s="38"/>
      <c r="J65" s="38"/>
      <c r="K65" s="38"/>
      <c r="L65" s="38"/>
      <c r="O65" s="3"/>
      <c r="P65" s="3"/>
      <c r="Q65" s="3"/>
      <c r="R65" s="3"/>
      <c r="AA65" s="3"/>
      <c r="AB65" s="3"/>
      <c r="AC65" s="3"/>
      <c r="AD65" s="3"/>
    </row>
    <row r="66" spans="2:30" ht="16" x14ac:dyDescent="0.2">
      <c r="K66" s="39"/>
      <c r="L66" s="39"/>
      <c r="O66" s="3"/>
      <c r="P66" s="3"/>
      <c r="Q66" s="3"/>
      <c r="R66" s="3"/>
      <c r="AA66" s="3"/>
      <c r="AB66" s="3"/>
      <c r="AC66" s="3"/>
      <c r="AD66" s="3"/>
    </row>
    <row r="67" spans="2:30" ht="16" x14ac:dyDescent="0.2">
      <c r="K67" s="39"/>
      <c r="L67" s="39"/>
      <c r="O67" s="3"/>
      <c r="P67" s="3"/>
      <c r="Q67" s="3"/>
      <c r="R67" s="3"/>
      <c r="AA67" s="3"/>
      <c r="AB67" s="3"/>
      <c r="AC67" s="3"/>
      <c r="AD67" s="3"/>
    </row>
    <row r="68" spans="2:30" ht="16" x14ac:dyDescent="0.2">
      <c r="K68" s="39"/>
      <c r="L68" s="39"/>
      <c r="O68" s="3"/>
      <c r="P68" s="3"/>
      <c r="Q68" s="3"/>
      <c r="R68" s="3"/>
      <c r="AA68" s="3"/>
      <c r="AB68" s="3"/>
      <c r="AC68" s="3"/>
      <c r="AD68" s="3"/>
    </row>
    <row r="69" spans="2:30" ht="16" x14ac:dyDescent="0.2">
      <c r="K69" s="39"/>
      <c r="L69" s="39"/>
      <c r="O69" s="3"/>
      <c r="P69" s="3"/>
      <c r="Q69" s="3"/>
      <c r="R69" s="3"/>
      <c r="AA69" s="3"/>
      <c r="AB69" s="3"/>
      <c r="AC69" s="3"/>
      <c r="AD69" s="3"/>
    </row>
    <row r="70" spans="2:30" x14ac:dyDescent="0.2">
      <c r="K70" s="38"/>
      <c r="L70" s="38"/>
      <c r="O70" s="3"/>
      <c r="P70" s="3"/>
      <c r="Q70" s="3"/>
      <c r="R70" s="3"/>
      <c r="AA70" s="3"/>
      <c r="AB70" s="3"/>
      <c r="AC70" s="3"/>
      <c r="AD70" s="3"/>
    </row>
    <row r="71" spans="2:30" x14ac:dyDescent="0.2">
      <c r="B71" s="37"/>
      <c r="C71" s="37"/>
      <c r="D71" s="37"/>
      <c r="F71" s="37"/>
      <c r="G71" s="37"/>
      <c r="H71" s="38"/>
      <c r="I71" s="38"/>
      <c r="J71" s="38"/>
      <c r="K71" s="38"/>
      <c r="L71" s="38"/>
      <c r="O71" s="3"/>
      <c r="P71" s="3"/>
      <c r="Q71" s="3"/>
      <c r="R71" s="3"/>
      <c r="AA71" s="3"/>
      <c r="AB71" s="3"/>
      <c r="AC71" s="3"/>
      <c r="AD71" s="3"/>
    </row>
    <row r="72" spans="2:30" x14ac:dyDescent="0.2">
      <c r="C72" s="37"/>
      <c r="D72" s="37"/>
      <c r="E72" s="37"/>
      <c r="F72" s="37"/>
      <c r="G72" s="37"/>
      <c r="H72" s="38"/>
      <c r="I72" s="38"/>
      <c r="J72" s="38"/>
      <c r="K72" s="38"/>
      <c r="L72" s="38"/>
      <c r="O72" s="3"/>
      <c r="P72" s="3"/>
      <c r="Q72" s="3"/>
      <c r="R72" s="3"/>
      <c r="AA72" s="3"/>
      <c r="AB72" s="3"/>
      <c r="AC72" s="3"/>
      <c r="AD72" s="3"/>
    </row>
    <row r="73" spans="2:30" x14ac:dyDescent="0.2">
      <c r="C73" s="37"/>
      <c r="D73" s="37"/>
      <c r="E73" s="37"/>
      <c r="F73" s="37"/>
      <c r="G73" s="37"/>
      <c r="H73" s="38"/>
      <c r="I73" s="38"/>
      <c r="J73" s="38"/>
      <c r="K73" s="38"/>
      <c r="L73" s="38"/>
      <c r="O73" s="3"/>
      <c r="P73" s="3"/>
      <c r="Q73" s="3"/>
      <c r="R73" s="3"/>
      <c r="AA73" s="3"/>
      <c r="AB73" s="3"/>
      <c r="AC73" s="3"/>
      <c r="AD73" s="3"/>
    </row>
    <row r="74" spans="2:30" x14ac:dyDescent="0.2">
      <c r="C74" s="37"/>
      <c r="D74" s="37"/>
      <c r="E74" s="37"/>
      <c r="F74" s="37"/>
      <c r="G74" s="37"/>
      <c r="H74" s="38"/>
      <c r="I74" s="38"/>
      <c r="J74" s="38"/>
      <c r="K74" s="38"/>
      <c r="L74" s="38"/>
      <c r="O74" s="3"/>
      <c r="P74" s="3"/>
      <c r="Q74" s="3"/>
      <c r="R74" s="3"/>
      <c r="AA74" s="3"/>
      <c r="AB74" s="3"/>
      <c r="AC74" s="3"/>
      <c r="AD74" s="3"/>
    </row>
    <row r="75" spans="2:30" x14ac:dyDescent="0.2">
      <c r="C75" s="35"/>
      <c r="D75" s="35"/>
      <c r="E75" s="35"/>
      <c r="F75" s="35"/>
      <c r="G75" s="35"/>
      <c r="H75" s="36"/>
      <c r="I75" s="36"/>
      <c r="J75" s="36"/>
      <c r="K75" s="36"/>
      <c r="L75" s="36"/>
      <c r="O75" s="3"/>
      <c r="P75" s="3"/>
      <c r="Q75" s="3"/>
      <c r="R75" s="3"/>
      <c r="AA75" s="3"/>
      <c r="AB75" s="3"/>
      <c r="AC75" s="3"/>
      <c r="AD75" s="3"/>
    </row>
    <row r="76" spans="2:30" x14ac:dyDescent="0.2">
      <c r="C76" s="3"/>
      <c r="D76" s="3"/>
      <c r="E76" s="3"/>
      <c r="F76" s="3"/>
      <c r="G76" s="3"/>
      <c r="O76" s="3"/>
      <c r="P76" s="3"/>
      <c r="Q76" s="3"/>
      <c r="R76" s="3"/>
      <c r="AA76" s="3"/>
      <c r="AB76" s="3"/>
      <c r="AC76" s="3"/>
      <c r="AD76" s="3"/>
    </row>
    <row r="77" spans="2:30" x14ac:dyDescent="0.2">
      <c r="C77" s="3"/>
      <c r="D77" s="3"/>
      <c r="E77" s="3"/>
      <c r="F77" s="3"/>
      <c r="G77" s="3"/>
      <c r="O77" s="3"/>
      <c r="P77" s="3"/>
      <c r="Q77" s="3"/>
      <c r="R77" s="3"/>
      <c r="AA77" s="3"/>
      <c r="AB77" s="3"/>
      <c r="AC77" s="3"/>
      <c r="AD77" s="3"/>
    </row>
    <row r="78" spans="2:30" x14ac:dyDescent="0.2">
      <c r="C78" s="3"/>
      <c r="D78" s="3"/>
      <c r="E78" s="3"/>
      <c r="F78" s="3"/>
      <c r="G78" s="3"/>
      <c r="O78" s="3"/>
      <c r="P78" s="3"/>
      <c r="Q78" s="3"/>
      <c r="R78" s="3"/>
      <c r="AA78" s="3"/>
      <c r="AB78" s="3"/>
      <c r="AC78" s="3"/>
      <c r="AD78" s="3"/>
    </row>
    <row r="79" spans="2:30" x14ac:dyDescent="0.2">
      <c r="C79" s="3"/>
      <c r="D79" s="3"/>
      <c r="E79" s="3"/>
      <c r="F79" s="3"/>
      <c r="G79" s="3"/>
      <c r="O79" s="3"/>
      <c r="P79" s="3"/>
      <c r="Q79" s="3"/>
      <c r="R79" s="3"/>
      <c r="AA79" s="3"/>
      <c r="AB79" s="3"/>
      <c r="AC79" s="3"/>
      <c r="AD79" s="3"/>
    </row>
    <row r="80" spans="2:30" x14ac:dyDescent="0.2">
      <c r="C80" s="3"/>
      <c r="D80" s="3"/>
      <c r="E80" s="3"/>
      <c r="F80" s="3"/>
      <c r="G80" s="3"/>
      <c r="O80" s="3"/>
      <c r="P80" s="3"/>
      <c r="Q80" s="3"/>
      <c r="R80" s="3"/>
      <c r="AA80" s="3"/>
      <c r="AB80" s="3"/>
      <c r="AC80" s="3"/>
      <c r="AD80" s="3"/>
    </row>
    <row r="81" spans="3:30" x14ac:dyDescent="0.2">
      <c r="C81" s="3"/>
      <c r="D81" s="3"/>
      <c r="E81" s="3"/>
      <c r="F81" s="3"/>
      <c r="G81" s="3"/>
      <c r="O81" s="3"/>
      <c r="P81" s="3"/>
      <c r="Q81" s="3"/>
      <c r="R81" s="3"/>
      <c r="AA81" s="3"/>
      <c r="AB81" s="3"/>
      <c r="AC81" s="3"/>
      <c r="AD81" s="3"/>
    </row>
    <row r="82" spans="3:30" x14ac:dyDescent="0.2">
      <c r="C82" s="3"/>
      <c r="D82" s="3"/>
      <c r="E82" s="3"/>
      <c r="F82" s="3"/>
      <c r="G82" s="3"/>
      <c r="O82" s="3"/>
      <c r="P82" s="3"/>
      <c r="Q82" s="3"/>
      <c r="R82" s="3"/>
      <c r="AA82" s="3"/>
      <c r="AB82" s="3"/>
      <c r="AC82" s="3"/>
      <c r="AD82" s="3"/>
    </row>
    <row r="83" spans="3:30" x14ac:dyDescent="0.2">
      <c r="C83" s="3"/>
      <c r="D83" s="3"/>
      <c r="E83" s="3"/>
      <c r="F83" s="3"/>
      <c r="G83" s="3"/>
      <c r="O83" s="3"/>
      <c r="P83" s="3"/>
      <c r="Q83" s="3"/>
      <c r="R83" s="3"/>
      <c r="AA83" s="3"/>
      <c r="AB83" s="3"/>
      <c r="AC83" s="3"/>
      <c r="AD83" s="3"/>
    </row>
    <row r="84" spans="3:30" x14ac:dyDescent="0.2">
      <c r="C84" s="3"/>
      <c r="D84" s="3"/>
      <c r="E84" s="3"/>
      <c r="F84" s="3"/>
      <c r="G84" s="3"/>
      <c r="O84" s="3"/>
      <c r="P84" s="3"/>
      <c r="Q84" s="3"/>
      <c r="R84" s="3"/>
      <c r="AA84" s="3"/>
      <c r="AB84" s="3"/>
      <c r="AC84" s="3"/>
      <c r="AD84" s="3"/>
    </row>
    <row r="85" spans="3:30" x14ac:dyDescent="0.2">
      <c r="C85" s="3"/>
      <c r="D85" s="3"/>
      <c r="E85" s="3"/>
      <c r="F85" s="3"/>
      <c r="G85" s="3"/>
      <c r="O85" s="3"/>
      <c r="P85" s="3"/>
      <c r="Q85" s="3"/>
      <c r="R85" s="3"/>
      <c r="AA85" s="3"/>
      <c r="AB85" s="3"/>
      <c r="AC85" s="3"/>
      <c r="AD85" s="3"/>
    </row>
    <row r="86" spans="3:30" x14ac:dyDescent="0.2">
      <c r="C86" s="3"/>
      <c r="D86" s="3"/>
      <c r="E86" s="3"/>
      <c r="F86" s="3"/>
      <c r="G86" s="3"/>
      <c r="O86" s="3"/>
      <c r="P86" s="3"/>
      <c r="Q86" s="3"/>
      <c r="R86" s="3"/>
      <c r="AA86" s="3"/>
      <c r="AB86" s="3"/>
      <c r="AC86" s="3"/>
      <c r="AD86" s="3"/>
    </row>
    <row r="87" spans="3:30" x14ac:dyDescent="0.2">
      <c r="C87" s="3"/>
      <c r="D87" s="3"/>
      <c r="E87" s="3"/>
      <c r="F87" s="3"/>
      <c r="G87" s="3"/>
      <c r="O87" s="3"/>
      <c r="P87" s="3"/>
      <c r="Q87" s="3"/>
      <c r="R87" s="3"/>
      <c r="AA87" s="3"/>
      <c r="AB87" s="3"/>
      <c r="AC87" s="3"/>
      <c r="AD87" s="3"/>
    </row>
    <row r="88" spans="3:30" x14ac:dyDescent="0.2">
      <c r="C88" s="3"/>
      <c r="D88" s="3"/>
      <c r="E88" s="3"/>
      <c r="F88" s="3"/>
      <c r="G88" s="3"/>
      <c r="O88" s="3"/>
      <c r="P88" s="3"/>
      <c r="Q88" s="3"/>
      <c r="R88" s="3"/>
      <c r="AA88" s="3"/>
      <c r="AB88" s="3"/>
      <c r="AC88" s="3"/>
      <c r="AD88" s="3"/>
    </row>
    <row r="89" spans="3:30" x14ac:dyDescent="0.2">
      <c r="C89" s="3"/>
      <c r="D89" s="3"/>
      <c r="E89" s="3"/>
      <c r="F89" s="3"/>
      <c r="G89" s="3"/>
      <c r="O89" s="3"/>
      <c r="P89" s="3"/>
      <c r="Q89" s="3"/>
      <c r="R89" s="3"/>
      <c r="AA89" s="3"/>
      <c r="AB89" s="3"/>
      <c r="AC89" s="3"/>
      <c r="AD89" s="3"/>
    </row>
    <row r="90" spans="3:30" x14ac:dyDescent="0.2">
      <c r="C90" s="3"/>
      <c r="D90" s="3"/>
      <c r="E90" s="3"/>
      <c r="F90" s="3"/>
      <c r="G90" s="3"/>
      <c r="O90" s="3"/>
      <c r="P90" s="3"/>
      <c r="Q90" s="3"/>
      <c r="R90" s="3"/>
      <c r="AA90" s="3"/>
      <c r="AB90" s="3"/>
      <c r="AC90" s="3"/>
      <c r="AD90" s="3"/>
    </row>
    <row r="91" spans="3:30" x14ac:dyDescent="0.2">
      <c r="C91" s="3"/>
      <c r="D91" s="3"/>
      <c r="E91" s="3"/>
      <c r="F91" s="3"/>
      <c r="G91" s="3"/>
      <c r="O91" s="3"/>
      <c r="P91" s="3"/>
      <c r="Q91" s="3"/>
      <c r="R91" s="3"/>
      <c r="AA91" s="3"/>
      <c r="AB91" s="3"/>
      <c r="AC91" s="3"/>
      <c r="AD91" s="3"/>
    </row>
    <row r="92" spans="3:30" x14ac:dyDescent="0.2">
      <c r="C92" s="3"/>
      <c r="D92" s="3"/>
      <c r="E92" s="3"/>
      <c r="F92" s="3"/>
      <c r="G92" s="3"/>
      <c r="O92" s="3"/>
      <c r="P92" s="3"/>
      <c r="Q92" s="3"/>
      <c r="R92" s="3"/>
      <c r="AA92" s="3"/>
      <c r="AB92" s="3"/>
      <c r="AC92" s="3"/>
      <c r="AD92" s="3"/>
    </row>
    <row r="93" spans="3:30" x14ac:dyDescent="0.2">
      <c r="C93" s="3"/>
      <c r="D93" s="3"/>
      <c r="E93" s="3"/>
      <c r="F93" s="3"/>
      <c r="G93" s="3"/>
      <c r="O93" s="3"/>
      <c r="P93" s="3"/>
      <c r="Q93" s="3"/>
      <c r="R93" s="3"/>
      <c r="AA93" s="3"/>
      <c r="AB93" s="3"/>
      <c r="AC93" s="3"/>
      <c r="AD93" s="3"/>
    </row>
    <row r="94" spans="3:30" x14ac:dyDescent="0.2">
      <c r="C94" s="3"/>
      <c r="D94" s="3"/>
      <c r="E94" s="3"/>
      <c r="F94" s="3"/>
      <c r="G94" s="3"/>
      <c r="O94" s="3"/>
      <c r="P94" s="3"/>
      <c r="Q94" s="3"/>
      <c r="R94" s="3"/>
      <c r="AA94" s="3"/>
      <c r="AB94" s="3"/>
      <c r="AC94" s="3"/>
      <c r="AD94" s="3"/>
    </row>
    <row r="95" spans="3:30" x14ac:dyDescent="0.2">
      <c r="C95" s="3"/>
      <c r="D95" s="3"/>
      <c r="E95" s="3"/>
      <c r="F95" s="3"/>
      <c r="G95" s="3"/>
      <c r="O95" s="3"/>
      <c r="P95" s="3"/>
      <c r="Q95" s="3"/>
      <c r="R95" s="3"/>
      <c r="AA95" s="3"/>
      <c r="AB95" s="3"/>
      <c r="AC95" s="3"/>
      <c r="AD95" s="3"/>
    </row>
    <row r="96" spans="3:30" x14ac:dyDescent="0.2">
      <c r="C96" s="3"/>
      <c r="D96" s="3"/>
      <c r="E96" s="3"/>
      <c r="F96" s="3"/>
      <c r="G96" s="3"/>
      <c r="O96" s="3"/>
      <c r="P96" s="3"/>
      <c r="Q96" s="3"/>
      <c r="R96" s="3"/>
      <c r="AA96" s="3"/>
      <c r="AB96" s="3"/>
      <c r="AC96" s="3"/>
      <c r="AD96" s="3"/>
    </row>
    <row r="97" spans="3:30" x14ac:dyDescent="0.2">
      <c r="C97" s="3"/>
      <c r="D97" s="3"/>
      <c r="E97" s="3"/>
      <c r="F97" s="3"/>
      <c r="G97" s="3"/>
      <c r="O97" s="3"/>
      <c r="P97" s="3"/>
      <c r="Q97" s="3"/>
      <c r="R97" s="3"/>
      <c r="AA97" s="3"/>
      <c r="AB97" s="3"/>
      <c r="AC97" s="3"/>
      <c r="AD97" s="3"/>
    </row>
    <row r="98" spans="3:30" x14ac:dyDescent="0.2">
      <c r="C98" s="3"/>
      <c r="D98" s="3"/>
      <c r="E98" s="3"/>
      <c r="F98" s="3"/>
      <c r="G98" s="3"/>
      <c r="O98" s="3"/>
      <c r="P98" s="3"/>
      <c r="Q98" s="3"/>
      <c r="R98" s="3"/>
      <c r="AA98" s="3"/>
      <c r="AB98" s="3"/>
      <c r="AC98" s="3"/>
      <c r="AD98" s="3"/>
    </row>
    <row r="99" spans="3:30" x14ac:dyDescent="0.2">
      <c r="C99" s="3"/>
      <c r="D99" s="3"/>
      <c r="E99" s="3"/>
      <c r="F99" s="3"/>
      <c r="G99" s="3"/>
      <c r="O99" s="3"/>
      <c r="P99" s="3"/>
      <c r="Q99" s="3"/>
      <c r="R99" s="3"/>
      <c r="AA99" s="3"/>
      <c r="AB99" s="3"/>
      <c r="AC99" s="3"/>
      <c r="AD99" s="3"/>
    </row>
    <row r="100" spans="3:30" x14ac:dyDescent="0.2">
      <c r="C100" s="3"/>
      <c r="D100" s="3"/>
      <c r="E100" s="3"/>
      <c r="F100" s="3"/>
      <c r="G100" s="3"/>
      <c r="O100" s="3"/>
      <c r="P100" s="3"/>
      <c r="Q100" s="3"/>
      <c r="R100" s="3"/>
      <c r="AA100" s="3"/>
      <c r="AB100" s="3"/>
      <c r="AC100" s="3"/>
      <c r="AD100" s="3"/>
    </row>
    <row r="101" spans="3:30" x14ac:dyDescent="0.2">
      <c r="C101" s="3"/>
      <c r="D101" s="3"/>
      <c r="E101" s="3"/>
      <c r="F101" s="3"/>
      <c r="G101" s="3"/>
      <c r="O101" s="3"/>
      <c r="P101" s="3"/>
      <c r="Q101" s="3"/>
      <c r="R101" s="3"/>
      <c r="AA101" s="3"/>
      <c r="AB101" s="3"/>
      <c r="AC101" s="3"/>
      <c r="AD101" s="3"/>
    </row>
    <row r="102" spans="3:30" x14ac:dyDescent="0.2">
      <c r="C102" s="3"/>
      <c r="D102" s="3"/>
      <c r="E102" s="3"/>
      <c r="F102" s="3"/>
      <c r="G102" s="3"/>
      <c r="O102" s="3"/>
      <c r="P102" s="3"/>
      <c r="Q102" s="3"/>
      <c r="R102" s="3"/>
      <c r="AA102" s="3"/>
      <c r="AB102" s="3"/>
      <c r="AC102" s="3"/>
      <c r="AD102" s="3"/>
    </row>
    <row r="103" spans="3:30" x14ac:dyDescent="0.2">
      <c r="C103" s="3"/>
      <c r="D103" s="3"/>
      <c r="E103" s="3"/>
      <c r="F103" s="3"/>
      <c r="G103" s="3"/>
      <c r="O103" s="3"/>
      <c r="P103" s="3"/>
      <c r="Q103" s="3"/>
      <c r="R103" s="3"/>
      <c r="AA103" s="3"/>
      <c r="AB103" s="3"/>
      <c r="AC103" s="3"/>
      <c r="AD103" s="3"/>
    </row>
    <row r="104" spans="3:30" x14ac:dyDescent="0.2">
      <c r="C104" s="3"/>
      <c r="D104" s="3"/>
      <c r="E104" s="3"/>
      <c r="F104" s="3"/>
      <c r="G104" s="3"/>
      <c r="O104" s="3"/>
      <c r="P104" s="3"/>
      <c r="Q104" s="3"/>
      <c r="R104" s="3"/>
      <c r="AA104" s="3"/>
      <c r="AB104" s="3"/>
      <c r="AC104" s="3"/>
      <c r="AD104" s="3"/>
    </row>
    <row r="105" spans="3:30" x14ac:dyDescent="0.2">
      <c r="C105" s="3"/>
      <c r="D105" s="3"/>
      <c r="E105" s="3"/>
      <c r="F105" s="3"/>
      <c r="G105" s="3"/>
      <c r="O105" s="3"/>
      <c r="P105" s="3"/>
      <c r="Q105" s="3"/>
      <c r="R105" s="3"/>
      <c r="AA105" s="3"/>
      <c r="AB105" s="3"/>
      <c r="AC105" s="3"/>
      <c r="AD105" s="3"/>
    </row>
    <row r="106" spans="3:30" x14ac:dyDescent="0.2">
      <c r="C106" s="3"/>
      <c r="D106" s="3"/>
      <c r="E106" s="3"/>
      <c r="F106" s="3"/>
      <c r="G106" s="3"/>
      <c r="O106" s="3"/>
      <c r="P106" s="3"/>
      <c r="Q106" s="3"/>
      <c r="R106" s="3"/>
      <c r="AA106" s="3"/>
      <c r="AB106" s="3"/>
      <c r="AC106" s="3"/>
      <c r="AD106" s="3"/>
    </row>
    <row r="107" spans="3:30" x14ac:dyDescent="0.2">
      <c r="C107" s="3"/>
      <c r="D107" s="3"/>
      <c r="E107" s="3"/>
      <c r="F107" s="3"/>
      <c r="G107" s="3"/>
      <c r="O107" s="3"/>
      <c r="P107" s="3"/>
      <c r="Q107" s="3"/>
      <c r="R107" s="3"/>
      <c r="AA107" s="3"/>
      <c r="AB107" s="3"/>
      <c r="AC107" s="3"/>
      <c r="AD107" s="3"/>
    </row>
    <row r="108" spans="3:30" x14ac:dyDescent="0.2">
      <c r="C108" s="3"/>
      <c r="D108" s="3"/>
      <c r="E108" s="3"/>
      <c r="F108" s="3"/>
      <c r="G108" s="3"/>
      <c r="O108" s="3"/>
      <c r="P108" s="3"/>
      <c r="Q108" s="3"/>
      <c r="R108" s="3"/>
      <c r="AA108" s="3"/>
      <c r="AB108" s="3"/>
      <c r="AC108" s="3"/>
      <c r="AD108" s="3"/>
    </row>
    <row r="109" spans="3:30" x14ac:dyDescent="0.2">
      <c r="C109" s="3"/>
      <c r="D109" s="3"/>
      <c r="E109" s="3"/>
      <c r="F109" s="3"/>
      <c r="G109" s="3"/>
      <c r="O109" s="3"/>
      <c r="P109" s="3"/>
      <c r="Q109" s="3"/>
      <c r="R109" s="3"/>
      <c r="AA109" s="3"/>
      <c r="AB109" s="3"/>
      <c r="AC109" s="3"/>
      <c r="AD109" s="3"/>
    </row>
    <row r="110" spans="3:30" x14ac:dyDescent="0.2">
      <c r="C110" s="3"/>
      <c r="D110" s="3"/>
      <c r="E110" s="3"/>
      <c r="F110" s="3"/>
      <c r="G110" s="3"/>
      <c r="O110" s="3"/>
      <c r="P110" s="3"/>
      <c r="Q110" s="3"/>
      <c r="R110" s="3"/>
      <c r="AA110" s="3"/>
      <c r="AB110" s="3"/>
      <c r="AC110" s="3"/>
      <c r="AD110" s="3"/>
    </row>
    <row r="111" spans="3:30" x14ac:dyDescent="0.2">
      <c r="C111" s="3"/>
      <c r="D111" s="3"/>
      <c r="E111" s="3"/>
      <c r="F111" s="3"/>
      <c r="G111" s="3"/>
      <c r="O111" s="3"/>
      <c r="P111" s="3"/>
      <c r="Q111" s="3"/>
      <c r="R111" s="3"/>
      <c r="AA111" s="3"/>
      <c r="AB111" s="3"/>
      <c r="AC111" s="3"/>
      <c r="AD111" s="3"/>
    </row>
    <row r="112" spans="3:30" x14ac:dyDescent="0.2">
      <c r="C112" s="3"/>
      <c r="D112" s="3"/>
      <c r="E112" s="3"/>
      <c r="F112" s="3"/>
      <c r="G112" s="3"/>
      <c r="O112" s="3"/>
      <c r="P112" s="3"/>
      <c r="Q112" s="3"/>
      <c r="R112" s="3"/>
      <c r="AA112" s="3"/>
      <c r="AB112" s="3"/>
      <c r="AC112" s="3"/>
      <c r="AD112" s="3"/>
    </row>
    <row r="113" spans="3:30" x14ac:dyDescent="0.2">
      <c r="C113" s="3"/>
      <c r="D113" s="3"/>
      <c r="E113" s="3"/>
      <c r="F113" s="3"/>
      <c r="G113" s="3"/>
      <c r="O113" s="3"/>
      <c r="P113" s="3"/>
      <c r="Q113" s="3"/>
      <c r="R113" s="3"/>
      <c r="AA113" s="3"/>
      <c r="AB113" s="3"/>
      <c r="AC113" s="3"/>
      <c r="AD113" s="3"/>
    </row>
    <row r="114" spans="3:30" x14ac:dyDescent="0.2">
      <c r="C114" s="3"/>
      <c r="D114" s="3"/>
      <c r="E114" s="3"/>
      <c r="F114" s="3"/>
      <c r="G114" s="3"/>
      <c r="O114" s="3"/>
      <c r="P114" s="3"/>
      <c r="Q114" s="3"/>
      <c r="R114" s="3"/>
      <c r="AA114" s="3"/>
      <c r="AB114" s="3"/>
      <c r="AC114" s="3"/>
      <c r="AD114" s="3"/>
    </row>
    <row r="115" spans="3:30" x14ac:dyDescent="0.2">
      <c r="C115" s="3"/>
      <c r="D115" s="3"/>
      <c r="E115" s="3"/>
      <c r="F115" s="3"/>
      <c r="G115" s="3"/>
      <c r="O115" s="3"/>
      <c r="P115" s="3"/>
      <c r="Q115" s="3"/>
      <c r="R115" s="3"/>
      <c r="AA115" s="3"/>
      <c r="AB115" s="3"/>
      <c r="AC115" s="3"/>
      <c r="AD115" s="3"/>
    </row>
    <row r="116" spans="3:30" x14ac:dyDescent="0.2">
      <c r="C116" s="3"/>
      <c r="D116" s="3"/>
      <c r="E116" s="3"/>
      <c r="F116" s="3"/>
      <c r="G116" s="3"/>
      <c r="O116" s="3"/>
      <c r="P116" s="3"/>
      <c r="Q116" s="3"/>
      <c r="R116" s="3"/>
      <c r="AA116" s="3"/>
      <c r="AB116" s="3"/>
      <c r="AC116" s="3"/>
      <c r="AD116" s="3"/>
    </row>
    <row r="117" spans="3:30" x14ac:dyDescent="0.2">
      <c r="C117" s="3"/>
      <c r="D117" s="3"/>
      <c r="E117" s="3"/>
      <c r="F117" s="3"/>
      <c r="G117" s="3"/>
      <c r="O117" s="3"/>
      <c r="P117" s="3"/>
      <c r="Q117" s="3"/>
      <c r="R117" s="3"/>
      <c r="AA117" s="3"/>
      <c r="AB117" s="3"/>
      <c r="AC117" s="3"/>
      <c r="AD117" s="3"/>
    </row>
    <row r="118" spans="3:30" x14ac:dyDescent="0.2">
      <c r="C118" s="3"/>
      <c r="D118" s="3"/>
      <c r="E118" s="3"/>
      <c r="F118" s="3"/>
      <c r="G118" s="3"/>
      <c r="O118" s="3"/>
      <c r="P118" s="3"/>
      <c r="Q118" s="3"/>
      <c r="R118" s="3"/>
      <c r="AA118" s="3"/>
      <c r="AB118" s="3"/>
      <c r="AC118" s="3"/>
      <c r="AD118" s="3"/>
    </row>
    <row r="119" spans="3:30" x14ac:dyDescent="0.2">
      <c r="C119" s="3"/>
      <c r="D119" s="3"/>
      <c r="E119" s="3"/>
      <c r="F119" s="3"/>
      <c r="G119" s="3"/>
      <c r="O119" s="3"/>
      <c r="P119" s="3"/>
      <c r="Q119" s="3"/>
      <c r="R119" s="3"/>
      <c r="AA119" s="3"/>
      <c r="AB119" s="3"/>
      <c r="AC119" s="3"/>
      <c r="AD119" s="3"/>
    </row>
    <row r="120" spans="3:30" x14ac:dyDescent="0.2">
      <c r="C120" s="3"/>
      <c r="D120" s="3"/>
      <c r="E120" s="3"/>
      <c r="F120" s="3"/>
      <c r="G120" s="3"/>
      <c r="O120" s="3"/>
      <c r="P120" s="3"/>
      <c r="Q120" s="3"/>
      <c r="R120" s="3"/>
      <c r="AA120" s="3"/>
      <c r="AB120" s="3"/>
      <c r="AC120" s="3"/>
      <c r="AD120" s="3"/>
    </row>
    <row r="121" spans="3:30" x14ac:dyDescent="0.2">
      <c r="C121" s="3"/>
      <c r="D121" s="3"/>
      <c r="E121" s="3"/>
      <c r="F121" s="3"/>
      <c r="G121" s="3"/>
      <c r="O121" s="3"/>
      <c r="P121" s="3"/>
      <c r="Q121" s="3"/>
      <c r="R121" s="3"/>
      <c r="AA121" s="3"/>
      <c r="AB121" s="3"/>
      <c r="AC121" s="3"/>
      <c r="AD121" s="3"/>
    </row>
    <row r="122" spans="3:30" x14ac:dyDescent="0.2">
      <c r="C122" s="3"/>
      <c r="D122" s="3"/>
      <c r="E122" s="3"/>
      <c r="F122" s="3"/>
      <c r="G122" s="3"/>
      <c r="O122" s="3"/>
      <c r="P122" s="3"/>
      <c r="Q122" s="3"/>
      <c r="R122" s="3"/>
      <c r="AA122" s="3"/>
      <c r="AB122" s="3"/>
      <c r="AC122" s="3"/>
      <c r="AD122" s="3"/>
    </row>
    <row r="123" spans="3:30" x14ac:dyDescent="0.2">
      <c r="C123" s="3"/>
      <c r="D123" s="3"/>
      <c r="E123" s="3"/>
      <c r="F123" s="3"/>
      <c r="G123" s="3"/>
      <c r="O123" s="3"/>
      <c r="P123" s="3"/>
      <c r="Q123" s="3"/>
      <c r="R123" s="3"/>
      <c r="AA123" s="3"/>
      <c r="AB123" s="3"/>
      <c r="AC123" s="3"/>
      <c r="AD123" s="3"/>
    </row>
    <row r="124" spans="3:30" x14ac:dyDescent="0.2">
      <c r="C124" s="3"/>
      <c r="D124" s="3"/>
      <c r="E124" s="3"/>
      <c r="F124" s="3"/>
      <c r="G124" s="3"/>
      <c r="O124" s="3"/>
      <c r="P124" s="3"/>
      <c r="Q124" s="3"/>
      <c r="R124" s="3"/>
      <c r="AA124" s="3"/>
      <c r="AB124" s="3"/>
      <c r="AC124" s="3"/>
      <c r="AD124" s="3"/>
    </row>
    <row r="125" spans="3:30" x14ac:dyDescent="0.2">
      <c r="C125" s="3"/>
      <c r="D125" s="3"/>
      <c r="E125" s="3"/>
      <c r="F125" s="3"/>
      <c r="G125" s="3"/>
      <c r="O125" s="3"/>
      <c r="P125" s="3"/>
      <c r="Q125" s="3"/>
      <c r="R125" s="3"/>
      <c r="AA125" s="3"/>
      <c r="AB125" s="3"/>
      <c r="AC125" s="3"/>
      <c r="AD125" s="3"/>
    </row>
    <row r="126" spans="3:30" x14ac:dyDescent="0.2">
      <c r="C126" s="3"/>
      <c r="D126" s="3"/>
      <c r="E126" s="3"/>
      <c r="F126" s="3"/>
      <c r="G126" s="3"/>
      <c r="O126" s="3"/>
      <c r="P126" s="3"/>
      <c r="Q126" s="3"/>
      <c r="R126" s="3"/>
      <c r="AA126" s="3"/>
      <c r="AB126" s="3"/>
      <c r="AC126" s="3"/>
      <c r="AD126" s="3"/>
    </row>
    <row r="127" spans="3:30" x14ac:dyDescent="0.2">
      <c r="C127" s="3"/>
      <c r="D127" s="3"/>
      <c r="E127" s="3"/>
      <c r="F127" s="3"/>
      <c r="G127" s="3"/>
      <c r="O127" s="3"/>
      <c r="P127" s="3"/>
      <c r="Q127" s="3"/>
      <c r="R127" s="3"/>
      <c r="AA127" s="3"/>
      <c r="AB127" s="3"/>
      <c r="AC127" s="3"/>
      <c r="AD127" s="3"/>
    </row>
    <row r="128" spans="3:30" x14ac:dyDescent="0.2">
      <c r="C128" s="3"/>
      <c r="D128" s="3"/>
      <c r="E128" s="3"/>
      <c r="F128" s="3"/>
      <c r="G128" s="3"/>
      <c r="O128" s="3"/>
      <c r="P128" s="3"/>
      <c r="Q128" s="3"/>
      <c r="R128" s="3"/>
      <c r="AA128" s="3"/>
      <c r="AB128" s="3"/>
      <c r="AC128" s="3"/>
      <c r="AD128" s="3"/>
    </row>
    <row r="129" spans="3:30" x14ac:dyDescent="0.2">
      <c r="C129" s="3"/>
      <c r="D129" s="3"/>
      <c r="E129" s="3"/>
      <c r="F129" s="3"/>
      <c r="G129" s="3"/>
      <c r="O129" s="3"/>
      <c r="P129" s="3"/>
      <c r="Q129" s="3"/>
      <c r="R129" s="3"/>
      <c r="AA129" s="3"/>
      <c r="AB129" s="3"/>
      <c r="AC129" s="3"/>
      <c r="AD129" s="3"/>
    </row>
    <row r="130" spans="3:30" x14ac:dyDescent="0.2">
      <c r="C130" s="3"/>
      <c r="D130" s="3"/>
      <c r="E130" s="3"/>
      <c r="F130" s="3"/>
      <c r="G130" s="3"/>
      <c r="O130" s="3"/>
      <c r="P130" s="3"/>
      <c r="Q130" s="3"/>
      <c r="R130" s="3"/>
      <c r="AA130" s="3"/>
      <c r="AB130" s="3"/>
      <c r="AC130" s="3"/>
      <c r="AD130" s="3"/>
    </row>
    <row r="131" spans="3:30" x14ac:dyDescent="0.2">
      <c r="C131" s="3"/>
      <c r="D131" s="3"/>
      <c r="E131" s="3"/>
      <c r="F131" s="3"/>
      <c r="G131" s="3"/>
      <c r="O131" s="3"/>
      <c r="P131" s="3"/>
      <c r="Q131" s="3"/>
      <c r="R131" s="3"/>
      <c r="AA131" s="3"/>
      <c r="AB131" s="3"/>
      <c r="AC131" s="3"/>
      <c r="AD131" s="3"/>
    </row>
    <row r="132" spans="3:30" x14ac:dyDescent="0.2">
      <c r="C132" s="3"/>
      <c r="D132" s="3"/>
      <c r="E132" s="3"/>
      <c r="F132" s="3"/>
      <c r="G132" s="3"/>
      <c r="O132" s="3"/>
      <c r="P132" s="3"/>
      <c r="Q132" s="3"/>
      <c r="R132" s="3"/>
      <c r="AA132" s="3"/>
      <c r="AB132" s="3"/>
      <c r="AC132" s="3"/>
      <c r="AD132" s="3"/>
    </row>
    <row r="133" spans="3:30" x14ac:dyDescent="0.2">
      <c r="C133" s="3"/>
      <c r="D133" s="3"/>
      <c r="E133" s="3"/>
      <c r="F133" s="3"/>
      <c r="G133" s="3"/>
      <c r="O133" s="3"/>
      <c r="P133" s="3"/>
      <c r="Q133" s="3"/>
      <c r="R133" s="3"/>
      <c r="AA133" s="3"/>
      <c r="AB133" s="3"/>
      <c r="AC133" s="3"/>
      <c r="AD133" s="3"/>
    </row>
    <row r="134" spans="3:30" x14ac:dyDescent="0.2">
      <c r="C134" s="3"/>
      <c r="D134" s="3"/>
      <c r="E134" s="3"/>
      <c r="F134" s="3"/>
      <c r="G134" s="3"/>
      <c r="O134" s="3"/>
      <c r="P134" s="3"/>
      <c r="Q134" s="3"/>
      <c r="R134" s="3"/>
      <c r="AA134" s="3"/>
      <c r="AB134" s="3"/>
      <c r="AC134" s="3"/>
      <c r="AD134" s="3"/>
    </row>
    <row r="135" spans="3:30" x14ac:dyDescent="0.2">
      <c r="C135" s="3"/>
      <c r="D135" s="3"/>
      <c r="E135" s="3"/>
      <c r="F135" s="3"/>
      <c r="G135" s="3"/>
      <c r="O135" s="3"/>
      <c r="P135" s="3"/>
      <c r="Q135" s="3"/>
      <c r="R135" s="3"/>
      <c r="AA135" s="3"/>
      <c r="AB135" s="3"/>
      <c r="AC135" s="3"/>
      <c r="AD135" s="3"/>
    </row>
    <row r="136" spans="3:30" x14ac:dyDescent="0.2">
      <c r="C136" s="3"/>
      <c r="D136" s="3"/>
      <c r="E136" s="3"/>
      <c r="F136" s="3"/>
      <c r="G136" s="3"/>
      <c r="O136" s="3"/>
      <c r="P136" s="3"/>
      <c r="Q136" s="3"/>
      <c r="R136" s="3"/>
      <c r="AA136" s="3"/>
      <c r="AB136" s="3"/>
      <c r="AC136" s="3"/>
      <c r="AD136" s="3"/>
    </row>
    <row r="137" spans="3:30" x14ac:dyDescent="0.2">
      <c r="C137" s="3"/>
      <c r="D137" s="3"/>
      <c r="E137" s="3"/>
      <c r="F137" s="3"/>
      <c r="G137" s="3"/>
      <c r="O137" s="3"/>
      <c r="P137" s="3"/>
      <c r="Q137" s="3"/>
      <c r="R137" s="3"/>
      <c r="AA137" s="3"/>
      <c r="AB137" s="3"/>
      <c r="AC137" s="3"/>
      <c r="AD137" s="3"/>
    </row>
    <row r="138" spans="3:30" x14ac:dyDescent="0.2">
      <c r="C138" s="3"/>
      <c r="D138" s="3"/>
      <c r="E138" s="3"/>
      <c r="F138" s="3"/>
      <c r="G138" s="3"/>
      <c r="O138" s="3"/>
      <c r="P138" s="3"/>
      <c r="Q138" s="3"/>
      <c r="R138" s="3"/>
      <c r="AA138" s="3"/>
      <c r="AB138" s="3"/>
      <c r="AC138" s="3"/>
      <c r="AD138" s="3"/>
    </row>
    <row r="139" spans="3:30" x14ac:dyDescent="0.2">
      <c r="C139" s="3"/>
      <c r="D139" s="3"/>
      <c r="E139" s="3"/>
      <c r="F139" s="3"/>
      <c r="G139" s="3"/>
      <c r="O139" s="3"/>
      <c r="P139" s="3"/>
      <c r="Q139" s="3"/>
      <c r="R139" s="3"/>
      <c r="AA139" s="3"/>
      <c r="AB139" s="3"/>
      <c r="AC139" s="3"/>
      <c r="AD139" s="3"/>
    </row>
    <row r="140" spans="3:30" x14ac:dyDescent="0.2">
      <c r="C140" s="3"/>
      <c r="D140" s="3"/>
      <c r="E140" s="3"/>
      <c r="F140" s="3"/>
      <c r="G140" s="3"/>
      <c r="O140" s="3"/>
      <c r="P140" s="3"/>
      <c r="Q140" s="3"/>
      <c r="R140" s="3"/>
      <c r="AA140" s="3"/>
      <c r="AB140" s="3"/>
      <c r="AC140" s="3"/>
      <c r="AD140" s="3"/>
    </row>
    <row r="141" spans="3:30" x14ac:dyDescent="0.2">
      <c r="C141" s="3"/>
      <c r="D141" s="3"/>
      <c r="E141" s="3"/>
      <c r="F141" s="3"/>
      <c r="G141" s="3"/>
      <c r="O141" s="3"/>
      <c r="P141" s="3"/>
      <c r="Q141" s="3"/>
      <c r="R141" s="3"/>
      <c r="AA141" s="3"/>
      <c r="AB141" s="3"/>
      <c r="AC141" s="3"/>
      <c r="AD141" s="3"/>
    </row>
    <row r="142" spans="3:30" x14ac:dyDescent="0.2">
      <c r="C142" s="3"/>
      <c r="D142" s="3"/>
      <c r="E142" s="3"/>
      <c r="F142" s="3"/>
      <c r="G142" s="3"/>
      <c r="O142" s="3"/>
      <c r="P142" s="3"/>
      <c r="Q142" s="3"/>
      <c r="R142" s="3"/>
      <c r="AA142" s="3"/>
      <c r="AB142" s="3"/>
      <c r="AC142" s="3"/>
      <c r="AD142" s="3"/>
    </row>
    <row r="143" spans="3:30" x14ac:dyDescent="0.2">
      <c r="C143" s="3"/>
      <c r="D143" s="3"/>
      <c r="E143" s="3"/>
      <c r="F143" s="3"/>
      <c r="G143" s="3"/>
      <c r="O143" s="3"/>
      <c r="P143" s="3"/>
      <c r="Q143" s="3"/>
      <c r="R143" s="3"/>
      <c r="AA143" s="3"/>
      <c r="AB143" s="3"/>
      <c r="AC143" s="3"/>
      <c r="AD143" s="3"/>
    </row>
    <row r="144" spans="3:30" x14ac:dyDescent="0.2">
      <c r="C144" s="3"/>
      <c r="D144" s="3"/>
      <c r="E144" s="3"/>
      <c r="F144" s="3"/>
      <c r="G144" s="3"/>
      <c r="O144" s="3"/>
      <c r="P144" s="3"/>
      <c r="Q144" s="3"/>
      <c r="R144" s="3"/>
      <c r="AA144" s="3"/>
      <c r="AB144" s="3"/>
      <c r="AC144" s="3"/>
      <c r="AD144" s="3"/>
    </row>
    <row r="145" spans="3:30" x14ac:dyDescent="0.2">
      <c r="C145" s="3"/>
      <c r="D145" s="3"/>
      <c r="E145" s="3"/>
      <c r="F145" s="3"/>
      <c r="G145" s="3"/>
      <c r="O145" s="3"/>
      <c r="P145" s="3"/>
      <c r="Q145" s="3"/>
      <c r="R145" s="3"/>
      <c r="AA145" s="3"/>
      <c r="AB145" s="3"/>
      <c r="AC145" s="3"/>
      <c r="AD145" s="3"/>
    </row>
    <row r="146" spans="3:30" x14ac:dyDescent="0.2">
      <c r="C146" s="3"/>
      <c r="D146" s="3"/>
      <c r="E146" s="3"/>
      <c r="F146" s="3"/>
      <c r="G146" s="3"/>
      <c r="O146" s="3"/>
      <c r="P146" s="3"/>
      <c r="Q146" s="3"/>
      <c r="R146" s="3"/>
      <c r="AA146" s="3"/>
      <c r="AB146" s="3"/>
      <c r="AC146" s="3"/>
      <c r="AD146" s="3"/>
    </row>
    <row r="147" spans="3:30" x14ac:dyDescent="0.2">
      <c r="C147" s="3"/>
      <c r="D147" s="3"/>
      <c r="E147" s="3"/>
      <c r="F147" s="3"/>
      <c r="G147" s="3"/>
      <c r="O147" s="3"/>
      <c r="P147" s="3"/>
      <c r="Q147" s="3"/>
      <c r="R147" s="3"/>
      <c r="AA147" s="3"/>
      <c r="AB147" s="3"/>
      <c r="AC147" s="3"/>
      <c r="AD147" s="3"/>
    </row>
    <row r="148" spans="3:30" x14ac:dyDescent="0.2">
      <c r="C148" s="3"/>
      <c r="D148" s="3"/>
      <c r="E148" s="3"/>
      <c r="F148" s="3"/>
      <c r="G148" s="3"/>
      <c r="O148" s="3"/>
      <c r="P148" s="3"/>
      <c r="Q148" s="3"/>
      <c r="R148" s="3"/>
      <c r="AA148" s="3"/>
      <c r="AB148" s="3"/>
      <c r="AC148" s="3"/>
      <c r="AD148" s="3"/>
    </row>
    <row r="149" spans="3:30" x14ac:dyDescent="0.2">
      <c r="C149" s="3"/>
      <c r="D149" s="3"/>
      <c r="E149" s="3"/>
      <c r="F149" s="3"/>
      <c r="G149" s="3"/>
      <c r="O149" s="3"/>
      <c r="P149" s="3"/>
      <c r="Q149" s="3"/>
      <c r="R149" s="3"/>
      <c r="AA149" s="3"/>
      <c r="AB149" s="3"/>
      <c r="AC149" s="3"/>
      <c r="AD149" s="3"/>
    </row>
    <row r="150" spans="3:30" x14ac:dyDescent="0.2">
      <c r="C150" s="3"/>
      <c r="D150" s="3"/>
      <c r="E150" s="3"/>
      <c r="F150" s="3"/>
      <c r="G150" s="3"/>
      <c r="O150" s="3"/>
      <c r="P150" s="3"/>
      <c r="Q150" s="3"/>
      <c r="R150" s="3"/>
      <c r="AA150" s="3"/>
      <c r="AB150" s="3"/>
      <c r="AC150" s="3"/>
      <c r="AD150" s="3"/>
    </row>
    <row r="151" spans="3:30" x14ac:dyDescent="0.2">
      <c r="C151" s="3"/>
      <c r="D151" s="3"/>
      <c r="E151" s="3"/>
      <c r="F151" s="3"/>
      <c r="G151" s="3"/>
      <c r="O151" s="3"/>
      <c r="P151" s="3"/>
      <c r="Q151" s="3"/>
      <c r="R151" s="3"/>
      <c r="AA151" s="3"/>
      <c r="AB151" s="3"/>
      <c r="AC151" s="3"/>
      <c r="AD151" s="3"/>
    </row>
    <row r="152" spans="3:30" x14ac:dyDescent="0.2">
      <c r="C152" s="3"/>
      <c r="D152" s="3"/>
      <c r="E152" s="3"/>
      <c r="F152" s="3"/>
      <c r="G152" s="3"/>
      <c r="O152" s="3"/>
      <c r="P152" s="3"/>
      <c r="Q152" s="3"/>
      <c r="R152" s="3"/>
      <c r="AA152" s="3"/>
      <c r="AB152" s="3"/>
      <c r="AC152" s="3"/>
      <c r="AD152" s="3"/>
    </row>
    <row r="153" spans="3:30" x14ac:dyDescent="0.2">
      <c r="C153" s="3"/>
      <c r="D153" s="3"/>
      <c r="E153" s="3"/>
      <c r="F153" s="3"/>
      <c r="G153" s="3"/>
      <c r="O153" s="3"/>
      <c r="P153" s="3"/>
      <c r="Q153" s="3"/>
      <c r="R153" s="3"/>
      <c r="AA153" s="3"/>
      <c r="AB153" s="3"/>
      <c r="AC153" s="3"/>
      <c r="AD153" s="3"/>
    </row>
    <row r="154" spans="3:30" x14ac:dyDescent="0.2">
      <c r="C154" s="3"/>
      <c r="D154" s="3"/>
      <c r="E154" s="3"/>
      <c r="F154" s="3"/>
      <c r="G154" s="3"/>
      <c r="O154" s="3"/>
      <c r="P154" s="3"/>
      <c r="Q154" s="3"/>
      <c r="R154" s="3"/>
      <c r="AA154" s="3"/>
      <c r="AB154" s="3"/>
      <c r="AC154" s="3"/>
      <c r="AD154" s="3"/>
    </row>
    <row r="155" spans="3:30" x14ac:dyDescent="0.2">
      <c r="C155" s="3"/>
      <c r="D155" s="3"/>
      <c r="E155" s="3"/>
      <c r="F155" s="3"/>
      <c r="G155" s="3"/>
      <c r="O155" s="3"/>
      <c r="P155" s="3"/>
      <c r="Q155" s="3"/>
      <c r="R155" s="3"/>
      <c r="AA155" s="3"/>
      <c r="AB155" s="3"/>
      <c r="AC155" s="3"/>
      <c r="AD155" s="3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2" verticalDpi="4294967292"/>
  <ignoredErrors>
    <ignoredError sqref="N24:AI24 N25:AI26 AB28:AX28 AC27:AI27 AK24:BS24 AK25:AL26 AK27:AX27 AJ24:AJ27 N60:BD65 N27:AB27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P&amp;L T12M &amp; Monthly Graphs (£)</vt:lpstr>
      <vt:lpstr>P&amp;L T12M Graphs (%)</vt:lpstr>
      <vt:lpstr>Top Customers T12M (£)</vt:lpstr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Simon Hulme</cp:lastModifiedBy>
  <cp:lastPrinted>2014-08-27T11:11:24Z</cp:lastPrinted>
  <dcterms:created xsi:type="dcterms:W3CDTF">2012-10-22T15:09:05Z</dcterms:created>
  <dcterms:modified xsi:type="dcterms:W3CDTF">2022-11-14T16:58:33Z</dcterms:modified>
</cp:coreProperties>
</file>