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lmpub-my.sharepoint.com/personal/tasha_oconnor_bloomsbury_com/Documents/Desktop/"/>
    </mc:Choice>
  </mc:AlternateContent>
  <bookViews>
    <workbookView xWindow="0" yWindow="0" windowWidth="19200" windowHeight="6930"/>
  </bookViews>
  <sheets>
    <sheet name="Jessica Kingsley Platform Tit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</calcChain>
</file>

<file path=xl/sharedStrings.xml><?xml version="1.0" encoding="utf-8"?>
<sst xmlns="http://schemas.openxmlformats.org/spreadsheetml/2006/main" count="4484" uniqueCount="1117">
  <si>
    <t>Collection</t>
  </si>
  <si>
    <t>Online ISBN</t>
  </si>
  <si>
    <t>Print ISBN</t>
  </si>
  <si>
    <t>Ebook ISBN</t>
  </si>
  <si>
    <t>Volume/Series Title</t>
  </si>
  <si>
    <t>Title</t>
  </si>
  <si>
    <t>Contributors</t>
  </si>
  <si>
    <t>Publisher</t>
  </si>
  <si>
    <t>Content Type</t>
  </si>
  <si>
    <t>DOI</t>
  </si>
  <si>
    <t>Print Pub Date</t>
  </si>
  <si>
    <t>Online Pub Date</t>
  </si>
  <si>
    <t>US</t>
  </si>
  <si>
    <t>Canada</t>
  </si>
  <si>
    <t>Americas</t>
  </si>
  <si>
    <t>UK</t>
  </si>
  <si>
    <t>Europe</t>
  </si>
  <si>
    <t>Africa</t>
  </si>
  <si>
    <t>Asia</t>
  </si>
  <si>
    <t>Oceania</t>
  </si>
  <si>
    <t>URL</t>
  </si>
  <si>
    <t>Open Access</t>
  </si>
  <si>
    <t>Autism and Neurodiversity</t>
  </si>
  <si>
    <t>Autism and Buddhist Practice</t>
  </si>
  <si>
    <t>Chris Jarrell, editor</t>
  </si>
  <si>
    <t>Jessica Kingsley Publishers</t>
  </si>
  <si>
    <t>book</t>
  </si>
  <si>
    <t>10.5040/9781805016700</t>
  </si>
  <si>
    <t>Yes</t>
  </si>
  <si>
    <t>https://doi.org/10.5040/9781805016700?locatt=label:secondary_jkplibrary</t>
  </si>
  <si>
    <t>No</t>
  </si>
  <si>
    <t>Autism and Masking</t>
  </si>
  <si>
    <t>Dr Felicity Sedgewick, author; Dr Laura Hull, author; Helen Ellis, author</t>
  </si>
  <si>
    <t>10.5040/9781805015918</t>
  </si>
  <si>
    <t>https://doi.org/10.5040/9781805015918?locatt=label:secondary_jkplibrary</t>
  </si>
  <si>
    <t>Being Julia</t>
  </si>
  <si>
    <t>Ruth Fidler, author; Julia Daunt, author</t>
  </si>
  <si>
    <t>10.5040/9781805014379</t>
  </si>
  <si>
    <t>https://doi.org/10.5040/9781805014379?locatt=label:secondary_jkplibrary</t>
  </si>
  <si>
    <t>Being Twice Exceptional</t>
  </si>
  <si>
    <t>Melanie Hayes, author</t>
  </si>
  <si>
    <t>10.5040/9781805016403</t>
  </si>
  <si>
    <t>https://doi.org/10.5040/9781805016403?locatt=label:secondary_jkplibrary</t>
  </si>
  <si>
    <t>Black, Brilliant and Dyslexic</t>
  </si>
  <si>
    <t>Marcia Brissett-Bailey, editor; Atif Choudhury, othercredit</t>
  </si>
  <si>
    <t>Hodder &amp; Stoughton Ltd</t>
  </si>
  <si>
    <t>10.5040/9781805016632</t>
  </si>
  <si>
    <t>https://doi.org/10.5040/9781805016632?locatt=label:secondary_jkplibrary</t>
  </si>
  <si>
    <t>Can’t Not Won’t</t>
  </si>
  <si>
    <t>Eliza Fricker, author</t>
  </si>
  <si>
    <t>10.5040/9781805016960</t>
  </si>
  <si>
    <t>https://doi.org/10.5040/9781805016960?locatt=label:secondary_jkplibrary</t>
  </si>
  <si>
    <t>Dyslexia and Me</t>
  </si>
  <si>
    <t>Onyinye Udokporo, author</t>
  </si>
  <si>
    <t>10.5040/9781805016335</t>
  </si>
  <si>
    <t>https://doi.org/10.5040/9781805016335?locatt=label:secondary_jkplibrary</t>
  </si>
  <si>
    <t>From Hurt to Hope</t>
  </si>
  <si>
    <t>Mair Elliott, editor</t>
  </si>
  <si>
    <t>10.5040/9781805015970</t>
  </si>
  <si>
    <t>https://doi.org/10.5040/9781805015970?locatt=label:secondary_jkplibrary</t>
  </si>
  <si>
    <t>Learning from Autistic Teachers</t>
  </si>
  <si>
    <t>Dr Rebecca Wood, editor; Dr Laura Crane, editor; Professor Francesca Happé, editor; Alan Morrison, editor; Dr Ruth Moyse, editor</t>
  </si>
  <si>
    <t>10.5040/9781805016557</t>
  </si>
  <si>
    <t>https://doi.org/10.5040/9781805016557?locatt=label:secondary_jkplibrary</t>
  </si>
  <si>
    <t>Living with PTSD on the Autism Spectrum</t>
  </si>
  <si>
    <t>Lisa Morgan M.Ed., author; Mary P. Donahue Ph.D., author</t>
  </si>
  <si>
    <t>10.5040/9781805014898</t>
  </si>
  <si>
    <t>https://doi.org/10.5040/9781805014898?locatt=label:secondary_jkplibrary</t>
  </si>
  <si>
    <t>Our Autistic Lives</t>
  </si>
  <si>
    <t>Alex Ratcliffe, editor</t>
  </si>
  <si>
    <t>10.5040/9781805014768</t>
  </si>
  <si>
    <t>https://doi.org/10.5040/9781805014768?locatt=label:secondary_jkplibrary</t>
  </si>
  <si>
    <t>Spectrum Women</t>
  </si>
  <si>
    <t>Barb Cook, editor; Dr. Michelle Garnett, editor</t>
  </si>
  <si>
    <t>10.5040/9781805014676</t>
  </si>
  <si>
    <t>https://doi.org/10.5040/9781805014676?locatt=label:secondary_jkplibrary</t>
  </si>
  <si>
    <t>Renata Jurkevythz, author; Maura Campbell, author; Lisa Morgan, author</t>
  </si>
  <si>
    <t>10.5040/9781805015345</t>
  </si>
  <si>
    <t>https://doi.org/10.5040/9781805015345?locatt=label:secondary_jkplibrary</t>
  </si>
  <si>
    <t>Stumbling through Space and Time</t>
  </si>
  <si>
    <t>Rosemary Richings, author</t>
  </si>
  <si>
    <t>10.5040/9781805016830</t>
  </si>
  <si>
    <t>https://doi.org/10.5040/9781805016830?locatt=label:secondary_jkplibrary</t>
  </si>
  <si>
    <t>The Adult Side of Dyslexia</t>
  </si>
  <si>
    <t>Kelli Sandman-Hurley, author</t>
  </si>
  <si>
    <t>10.5040/9781805015802</t>
  </si>
  <si>
    <t>https://doi.org/10.5040/9781805015802?locatt=label:secondary_jkplibrary</t>
  </si>
  <si>
    <t>The PDA Paradox</t>
  </si>
  <si>
    <t>Harry Thompson, author; Felicity Evans, othercredit</t>
  </si>
  <si>
    <t>10.5040/9781805014867</t>
  </si>
  <si>
    <t>https://doi.org/10.5040/9781805014867?locatt=label:secondary_jkplibrary</t>
  </si>
  <si>
    <t>What I Want to Talk About</t>
  </si>
  <si>
    <t>Pete Wharmby, author</t>
  </si>
  <si>
    <t>10.5040/9781805016205</t>
  </si>
  <si>
    <t>https://doi.org/10.5040/9781805016205?locatt=label:secondary_jkplibrary</t>
  </si>
  <si>
    <t>Why Can’t You Hear Me?</t>
  </si>
  <si>
    <t>Andrew McCulloch, author; Amanda McCulloch, author; Jane Asher, othercredit; Professor Will Mandy, othercredit</t>
  </si>
  <si>
    <t>10.5040/9781805015604</t>
  </si>
  <si>
    <t>https://doi.org/10.5040/9781805015604?locatt=label:secondary_jkplibrary</t>
  </si>
  <si>
    <t>Women and Girls on the Autism Spectrum</t>
  </si>
  <si>
    <t>Sarah Hendrickx, author; Jess Hendrickx, othercredit; Judith Gould, othercredit</t>
  </si>
  <si>
    <t>10.5040/9781805014324</t>
  </si>
  <si>
    <t>https://doi.org/10.5040/9781805014324?locatt=label:secondary_jkplibrary</t>
  </si>
  <si>
    <t>ADHD an A–Z</t>
  </si>
  <si>
    <t>Leanne Maskell, author; Ellie Middleton, othercredit</t>
  </si>
  <si>
    <t>10.5040/9781805016915</t>
  </si>
  <si>
    <t>https://doi.org/10.5040/9781805016915?locatt=label:secondary_jkplibrary</t>
  </si>
  <si>
    <t>Different Minds</t>
  </si>
  <si>
    <t>Deirdre  V. Lovecky, author; Tony Attwood, othercredit; Linda  K. Silverman, othercredit</t>
  </si>
  <si>
    <t>10.5040/9781805014331</t>
  </si>
  <si>
    <t>https://doi.org/10.5040/9781805014331?locatt=label:secondary_jkplibrary</t>
  </si>
  <si>
    <t>Sensory and Motor Strategies (3rd edition)</t>
  </si>
  <si>
    <t>Corinna Laurie, author; Kirsteen Wright, othercredit</t>
  </si>
  <si>
    <t>10.5040/9781805016755</t>
  </si>
  <si>
    <t>https://doi.org/10.5040/9781805016755?locatt=label:secondary_jkplibrary</t>
  </si>
  <si>
    <t>A Guide to Mental Health Issues in Girls and Young Women on the Autism Spectrum</t>
  </si>
  <si>
    <t>Dr  Judy Eaton, author</t>
  </si>
  <si>
    <t>10.5040/9781805014522</t>
  </si>
  <si>
    <t>https://doi.org/10.5040/9781805014522?locatt=label:secondary_jkplibrary</t>
  </si>
  <si>
    <t>An Adult with an Autism Diagnosis</t>
  </si>
  <si>
    <t>Gillan Drew, author</t>
  </si>
  <si>
    <t>10.5040/9781805014560</t>
  </si>
  <si>
    <t>https://doi.org/10.5040/9781805014560?locatt=label:secondary_jkplibrary</t>
  </si>
  <si>
    <t>Aspergirls</t>
  </si>
  <si>
    <t>Rudy Simone, author; Liane  Holliday Willey, othercredit</t>
  </si>
  <si>
    <t>10.5040/9781805014508</t>
  </si>
  <si>
    <t>https://doi.org/10.5040/9781805014508?locatt=label:secondary_jkplibrary</t>
  </si>
  <si>
    <t>Auditory Processing Disorder (APD)</t>
  </si>
  <si>
    <t>Alyson Mountjoy, author</t>
  </si>
  <si>
    <t>10.5040/9781805015406</t>
  </si>
  <si>
    <t>https://doi.org/10.5040/9781805015406?locatt=label:secondary_jkplibrary</t>
  </si>
  <si>
    <t>Autism and Eating Disorders in Teens</t>
  </si>
  <si>
    <t>Fiona Fisher Bullivant, author; Sharleen Woods, author</t>
  </si>
  <si>
    <t>10.5040/9781805015369</t>
  </si>
  <si>
    <t>https://doi.org/10.5040/9781805015369?locatt=label:secondary_jkplibrary</t>
  </si>
  <si>
    <t>Autism And the Police</t>
  </si>
  <si>
    <t>Andrew Buchan, author</t>
  </si>
  <si>
    <t>10.5040/9781805015321</t>
  </si>
  <si>
    <t>https://doi.org/10.5040/9781805015321?locatt=label:secondary_jkplibrary</t>
  </si>
  <si>
    <t>Autism Spectrum Disorder, Developmental Disabilities, and the Criminal Justice System</t>
  </si>
  <si>
    <t>Nick Dubin, author; Dr.  Clare Allely, othercredit</t>
  </si>
  <si>
    <t>10.5040/9781805015536</t>
  </si>
  <si>
    <t>https://doi.org/10.5040/9781805015536?locatt=label:secondary_jkplibrary</t>
  </si>
  <si>
    <t>Autism Working</t>
  </si>
  <si>
    <t>Michelle Garnett, author; Tony Attwood, author</t>
  </si>
  <si>
    <t>10.5040/9781805015642</t>
  </si>
  <si>
    <t>https://doi.org/10.5040/9781805015642?locatt=label:secondary_jkplibrary</t>
  </si>
  <si>
    <t>Autistic Logistics</t>
  </si>
  <si>
    <t>Kate  C. Wilde, author</t>
  </si>
  <si>
    <t>10.5040/9781805016083</t>
  </si>
  <si>
    <t>https://doi.org/10.5040/9781805016083?locatt=label:secondary_jkplibrary</t>
  </si>
  <si>
    <t>Autistic World Domination</t>
  </si>
  <si>
    <t>Jolene Stockman, author</t>
  </si>
  <si>
    <t>10.5040/9781805016946</t>
  </si>
  <si>
    <t>https://doi.org/10.5040/9781805016946?locatt=label:secondary_jkplibrary</t>
  </si>
  <si>
    <t>Camouflage</t>
  </si>
  <si>
    <t>Dr  Sarah Bargiela, author; Sophie Standing, othercredit</t>
  </si>
  <si>
    <t>10.5040/9781805014799</t>
  </si>
  <si>
    <t>https://doi.org/10.5040/9781805014799?locatt=label:secondary_jkplibrary</t>
  </si>
  <si>
    <t>Communication Issues in Autism and Asperger Syndrome</t>
  </si>
  <si>
    <t>Olga Bogdashina, author</t>
  </si>
  <si>
    <t>10.5040/9781805016038</t>
  </si>
  <si>
    <t>https://doi.org/10.5040/9781805016038?locatt=label:secondary_jkplibrary</t>
  </si>
  <si>
    <t>Designing Mind-Friendly Environments</t>
  </si>
  <si>
    <t>Steve  Maslin RIBA, FSI, NRAC, author; Zoe  Mailloux OTD, OTR/L, FAOTA, othercredit</t>
  </si>
  <si>
    <t>10.5040/9781805014515</t>
  </si>
  <si>
    <t>https://doi.org/10.5040/9781805014515?locatt=label:secondary_jkplibrary</t>
  </si>
  <si>
    <t>Dyslexia Advocate!</t>
  </si>
  <si>
    <t>10.5040/9781805016748</t>
  </si>
  <si>
    <t>https://doi.org/10.5040/9781805016748?locatt=label:secondary_jkplibrary</t>
  </si>
  <si>
    <t>Effective Support and Education of Autistic Young People</t>
  </si>
  <si>
    <t>Judith Gainsborough, editor</t>
  </si>
  <si>
    <t>10.5040/9781805016236</t>
  </si>
  <si>
    <t>https://doi.org/10.5040/9781805016236?locatt=label:secondary_jkplibrary</t>
  </si>
  <si>
    <t>Food Refusal and Avoidant Eating in Children, including those with Autism Spectrum Conditions</t>
  </si>
  <si>
    <t>Gillian Harris, author; Elizabeth Shea, author</t>
  </si>
  <si>
    <t>10.5040/9781805014591</t>
  </si>
  <si>
    <t>https://doi.org/10.5040/9781805014591?locatt=label:secondary_jkplibrary</t>
  </si>
  <si>
    <t>GCSE Maths for Neurodivergent Learners</t>
  </si>
  <si>
    <t>Judy Hornigold, author; Rose Jewell, author</t>
  </si>
  <si>
    <t>10.5040/9781805016069</t>
  </si>
  <si>
    <t>https://doi.org/10.5040/9781805016069?locatt=label:secondary_jkplibrary</t>
  </si>
  <si>
    <t>Helping Autistic Teens to Manage Their Anxiety</t>
  </si>
  <si>
    <t>Dr  Theresa Kidd, author</t>
  </si>
  <si>
    <t>10.5040/9781805015789</t>
  </si>
  <si>
    <t>https://doi.org/10.5040/9781805015789?locatt=label:secondary_jkplibrary</t>
  </si>
  <si>
    <t>Helping Students on the Autism Spectrum Get the Best Out of College</t>
  </si>
  <si>
    <t>Kate Ripley, author; Dr Rebecca Murphy, author</t>
  </si>
  <si>
    <t>10.5040/9781805015574</t>
  </si>
  <si>
    <t>https://doi.org/10.5040/9781805015574?locatt=label:secondary_jkplibrary</t>
  </si>
  <si>
    <t>Interoception and Regulation</t>
  </si>
  <si>
    <t>Emma Goodall, author; Charlotte Brownlow, author</t>
  </si>
  <si>
    <t>10.5040/9781805015925</t>
  </si>
  <si>
    <t>https://doi.org/10.5040/9781805015925?locatt=label:secondary_jkplibrary</t>
  </si>
  <si>
    <t>Launching Your Autistic Youth to Successful Adulthood</t>
  </si>
  <si>
    <t>Katharina Manassis, author</t>
  </si>
  <si>
    <t>10.5040/9781805015499</t>
  </si>
  <si>
    <t>https://doi.org/10.5040/9781805015499?locatt=label:secondary_jkplibrary</t>
  </si>
  <si>
    <t>LEGO®-Based Therapy</t>
  </si>
  <si>
    <t>Daniel B. LeGoff, author; Gina Gómez de la Cuesta, author; GW Krauss, author; Simon Baron-Cohen, author</t>
  </si>
  <si>
    <t>10.5040/9781805014461</t>
  </si>
  <si>
    <t>https://doi.org/10.5040/9781805014461?locatt=label:secondary_jkplibrary</t>
  </si>
  <si>
    <t>Looking After Your Autistic Self</t>
  </si>
  <si>
    <t>Niamh Garvey, author</t>
  </si>
  <si>
    <t>10.5040/9781805016991</t>
  </si>
  <si>
    <t>https://doi.org/10.5040/9781805016991?locatt=label:secondary_jkplibrary</t>
  </si>
  <si>
    <t>Masturbation, Autism and Learning Disabilities</t>
  </si>
  <si>
    <t>Mel Gadd, author</t>
  </si>
  <si>
    <t>10.5040/9781805015697</t>
  </si>
  <si>
    <t>https://doi.org/10.5040/9781805015697?locatt=label:secondary_jkplibrary</t>
  </si>
  <si>
    <t>More Fun Games and Activities for Children with Dyslexia</t>
  </si>
  <si>
    <t>Alais Winton, author; Hannah Millard, othercredit</t>
  </si>
  <si>
    <t>10.5040/9781805015734</t>
  </si>
  <si>
    <t>https://doi.org/10.5040/9781805015734?locatt=label:secondary_jkplibrary</t>
  </si>
  <si>
    <t>Observational Drawing for Students with Dyslexia</t>
  </si>
  <si>
    <t>Qona Rankin, author; Howard Riley, author</t>
  </si>
  <si>
    <t>10.5040/9781805015024</t>
  </si>
  <si>
    <t>https://doi.org/10.5040/9781805015024?locatt=label:secondary_jkplibrary</t>
  </si>
  <si>
    <t>PDA in the Therapy Room</t>
  </si>
  <si>
    <t>Raelene Dundon, author</t>
  </si>
  <si>
    <t>10.5040/9781805015529</t>
  </si>
  <si>
    <t>https://doi.org/10.5040/9781805015529?locatt=label:secondary_jkplibrary</t>
  </si>
  <si>
    <t>Planning Your Career Through Intense Interests</t>
  </si>
  <si>
    <t>Yenn Purkis, author; Barb Cook, author</t>
  </si>
  <si>
    <t>10.5040/9781805016892</t>
  </si>
  <si>
    <t>https://doi.org/10.5040/9781805016892?locatt=label:secondary_jkplibrary</t>
  </si>
  <si>
    <t>Practice Leadership in Challenging Behaviour Services for Autism and Intellectual Disabilities</t>
  </si>
  <si>
    <t>Tony Osgood, author</t>
  </si>
  <si>
    <t>10.5040/9781805016588</t>
  </si>
  <si>
    <t>https://doi.org/10.5040/9781805016588?locatt=label:secondary_jkplibrary</t>
  </si>
  <si>
    <t>Queerly Autistic</t>
  </si>
  <si>
    <t>Erin Ekins, author</t>
  </si>
  <si>
    <t>10.5040/9781805015215</t>
  </si>
  <si>
    <t>https://doi.org/10.5040/9781805015215?locatt=label:secondary_jkplibrary</t>
  </si>
  <si>
    <t>Shake It Up!</t>
  </si>
  <si>
    <t>Quincy Hansen, author</t>
  </si>
  <si>
    <t>10.5040/9781805016199</t>
  </si>
  <si>
    <t>https://doi.org/10.5040/9781805016199?locatt=label:secondary_jkplibrary</t>
  </si>
  <si>
    <t>So, I’m Autistic</t>
  </si>
  <si>
    <t>Sarah O’Brien, author</t>
  </si>
  <si>
    <t>10.5040/9781805016793</t>
  </si>
  <si>
    <t>https://doi.org/10.5040/9781805016793?locatt=label:secondary_jkplibrary</t>
  </si>
  <si>
    <t>Supporting Autistic People with Eating Disorders</t>
  </si>
  <si>
    <t>Kate Tchanturia, editor</t>
  </si>
  <si>
    <t>10.5040/9781805015598</t>
  </si>
  <si>
    <t>https://doi.org/10.5040/9781805015598?locatt=label:secondary_jkplibrary</t>
  </si>
  <si>
    <t>Supporting Spectacular Girls™</t>
  </si>
  <si>
    <t>Helen Clarke, author; Rebecca Wood, othercredit</t>
  </si>
  <si>
    <t>10.5040/9781805015901</t>
  </si>
  <si>
    <t>https://doi.org/10.5040/9781805015901?locatt=label:secondary_jkplibrary</t>
  </si>
  <si>
    <t>Supporting the Development of Speech, Language and Communication in the Early Years</t>
  </si>
  <si>
    <t>Diana McQueen, author; Jo Williams, author</t>
  </si>
  <si>
    <t>10.5040/9781805016212</t>
  </si>
  <si>
    <t>https://doi.org/10.5040/9781805016212?locatt=label:secondary_jkplibrary</t>
  </si>
  <si>
    <t>Taking Off the Mask</t>
  </si>
  <si>
    <t>Dr  Hannah  Louise Belcher, author; Will  Mandy PhD, DClinPsy, othercredit</t>
  </si>
  <si>
    <t>10.5040/9781805015987</t>
  </si>
  <si>
    <t>https://doi.org/10.5040/9781805015987?locatt=label:secondary_jkplibrary</t>
  </si>
  <si>
    <t>The #ActuallyAutistic Guide to Advocacy</t>
  </si>
  <si>
    <t>Jennifer Brunto Ph.D., author; Jenna Gensi M.A., author</t>
  </si>
  <si>
    <t>10.5040/9781805016410</t>
  </si>
  <si>
    <t>https://doi.org/10.5040/9781805016410?locatt=label:secondary_jkplibrary</t>
  </si>
  <si>
    <t>The Adult Autism Assessment Handbook</t>
  </si>
  <si>
    <t>Davida Hartman, author; Tara O’Donnell-Killen, author; Jessica K. Doyle, author; Dr Maeve Kavanagh, author; Dr Anna Day, author; Dr Juliana Azevedo, author</t>
  </si>
  <si>
    <t>10.5040/9781805016694</t>
  </si>
  <si>
    <t>https://doi.org/10.5040/9781805016694?locatt=label:secondary_jkplibrary</t>
  </si>
  <si>
    <t>The Anxiety Workbook for Supporting Teens Who Learn Differently</t>
  </si>
  <si>
    <t>Clare Ward, author; James Galpin, author</t>
  </si>
  <si>
    <t>10.5040/9781805015437</t>
  </si>
  <si>
    <t>https://doi.org/10.5040/9781805015437?locatt=label:secondary_jkplibrary</t>
  </si>
  <si>
    <t>The Autism and Neurodiversity Self-Advocacy Handbook</t>
  </si>
  <si>
    <t>Barb Cook, author; Yenn Purkis, author</t>
  </si>
  <si>
    <t>10.5040/9781805015932</t>
  </si>
  <si>
    <t>https://doi.org/10.5040/9781805015932?locatt=label:secondary_jkplibrary</t>
  </si>
  <si>
    <t>The Autism Couple’s Workbook</t>
  </si>
  <si>
    <t>Maxine Aston, author; Tony Attwood, othercredit; William Aston, othercredit; Antony Corbett, othercredit</t>
  </si>
  <si>
    <t>10.5040/9781805014843</t>
  </si>
  <si>
    <t>https://doi.org/10.5040/9781805014843?locatt=label:secondary_jkplibrary</t>
  </si>
  <si>
    <t>The Autism Discussion Page on Stress, Anxiety, Shutdowns and Meltdowns</t>
  </si>
  <si>
    <t>Bill Nason, author</t>
  </si>
  <si>
    <t>10.5040/9781805014690</t>
  </si>
  <si>
    <t>https://doi.org/10.5040/9781805014690?locatt=label:secondary_jkplibrary</t>
  </si>
  <si>
    <t>The Autism-Friendly Cookbook</t>
  </si>
  <si>
    <t>Lydia Wilkins, author</t>
  </si>
  <si>
    <t>10.5040/9781805016540</t>
  </si>
  <si>
    <t>https://doi.org/10.5040/9781805016540?locatt=label:secondary_jkplibrary</t>
  </si>
  <si>
    <t>The Autism-Friendly Guide to Periods</t>
  </si>
  <si>
    <t>Robyn Steward, author</t>
  </si>
  <si>
    <t>10.5040/9781805014553</t>
  </si>
  <si>
    <t>https://doi.org/10.5040/9781805014553?locatt=label:secondary_jkplibrary</t>
  </si>
  <si>
    <t>The Autism-Friendly Guide to Self-Employment</t>
  </si>
  <si>
    <t>10.5040/9781805015581</t>
  </si>
  <si>
    <t>https://doi.org/10.5040/9781805015581?locatt=label:secondary_jkplibrary</t>
  </si>
  <si>
    <t>The Awesome Autistic Go-To Guide</t>
  </si>
  <si>
    <t>Yenn Purkis, author; Tanya Masterman, author</t>
  </si>
  <si>
    <t>10.5040/9781805015451</t>
  </si>
  <si>
    <t>https://doi.org/10.5040/9781805015451?locatt=label:secondary_jkplibrary</t>
  </si>
  <si>
    <t>The Bigger Picture Book of Amazing Dyslexics and the Jobs They Do</t>
  </si>
  <si>
    <t>Kathy Iwanczak Forsyth, author; Kate Power, author</t>
  </si>
  <si>
    <t>10.5040/9781805014829</t>
  </si>
  <si>
    <t>https://doi.org/10.5040/9781805014829?locatt=label:secondary_jkplibrary</t>
  </si>
  <si>
    <t>The British Dyslexia Association – Teaching Dyslexic Students</t>
  </si>
  <si>
    <t>Lynn Lovell, editor; Dr.  Helen Ross, othercredit</t>
  </si>
  <si>
    <t>10.5040/9781805016076</t>
  </si>
  <si>
    <t>https://doi.org/10.5040/9781805016076?locatt=label:secondary_jkplibrary</t>
  </si>
  <si>
    <t>The Complete Guide to Asperger’s Syndrome</t>
  </si>
  <si>
    <t>Tony Attwood, author</t>
  </si>
  <si>
    <t>10.5040/9781805014300</t>
  </si>
  <si>
    <t>https://doi.org/10.5040/9781805014300?locatt=label:secondary_jkplibrary</t>
  </si>
  <si>
    <t>The Dyslexia, ADHD and DCD-Friendly Study Skills Guide</t>
  </si>
  <si>
    <t>Ann-Marie McNicholas, author; Henry Burscough, othercredit</t>
  </si>
  <si>
    <t>10.5040/9781805015130</t>
  </si>
  <si>
    <t>https://doi.org/10.5040/9781805015130?locatt=label:secondary_jkplibrary</t>
  </si>
  <si>
    <t>The Educator’s Experience of Pathological Demand Avoidance</t>
  </si>
  <si>
    <t>Laura Kerbey, author; Barney Angliss, othercredit; Eliza Fricker, othercredit</t>
  </si>
  <si>
    <t>10.5040/9781805017042</t>
  </si>
  <si>
    <t>https://doi.org/10.5040/9781805017042?locatt=label:secondary_jkplibrary</t>
  </si>
  <si>
    <t>The ESSENCE of Autism and Other Neurodevelopmental Conditions</t>
  </si>
  <si>
    <t>Christopher Gillberg, author</t>
  </si>
  <si>
    <t>10.5040/9781805015659</t>
  </si>
  <si>
    <t>https://doi.org/10.5040/9781805015659?locatt=label:secondary_jkplibrary</t>
  </si>
  <si>
    <t>The Memory and Processing Guide for Neurodiverse Learners</t>
  </si>
  <si>
    <t>Alison Patrick, author; Matt Patrick, othercredit</t>
  </si>
  <si>
    <t>10.5040/9781805014997</t>
  </si>
  <si>
    <t>https://doi.org/10.5040/9781805014997?locatt=label:secondary_jkplibrary</t>
  </si>
  <si>
    <t>The Neurodiverse Workplace</t>
  </si>
  <si>
    <t>Victoria Honeybourne, author</t>
  </si>
  <si>
    <t>10.5040/9781805014881</t>
  </si>
  <si>
    <t>https://doi.org/10.5040/9781805014881?locatt=label:secondary_jkplibrary</t>
  </si>
  <si>
    <t>The Parents’ Guide to ADHD Medicines</t>
  </si>
  <si>
    <t>Professor  Peter Hill, author</t>
  </si>
  <si>
    <t>10.5040/9781805015819</t>
  </si>
  <si>
    <t>https://doi.org/10.5040/9781805015819?locatt=label:secondary_jkplibrary</t>
  </si>
  <si>
    <t>The Pocket Guide to Neurodiversity</t>
  </si>
  <si>
    <t>Daniel Aherne, author; Tim Stringer, othercredit</t>
  </si>
  <si>
    <t>10.5040/9781805016465</t>
  </si>
  <si>
    <t>https://doi.org/10.5040/9781805016465?locatt=label:secondary_jkplibrary</t>
  </si>
  <si>
    <t>The Spectrum Girl’s Survival Guide</t>
  </si>
  <si>
    <t>Siena Castellon, author; Temple Grandin, othercredit; Rebecca Burgess, othercredit</t>
  </si>
  <si>
    <t>10.5040/9781805015178</t>
  </si>
  <si>
    <t>https://doi.org/10.5040/9781805015178?locatt=label:secondary_jkplibrary</t>
  </si>
  <si>
    <t>The Teenage Girl’s Guide to Living Well with ADHD</t>
  </si>
  <si>
    <t>Sonia Ali, author</t>
  </si>
  <si>
    <t>10.5040/9781805016144</t>
  </si>
  <si>
    <t>https://doi.org/10.5040/9781805016144?locatt=label:secondary_jkplibrary</t>
  </si>
  <si>
    <t>The Ultimate Time Management Toolkit</t>
  </si>
  <si>
    <t>Risa Williams, author; Jennifer Whitney, othercredit</t>
  </si>
  <si>
    <t>10.5040/9781805016731</t>
  </si>
  <si>
    <t>https://doi.org/10.5040/9781805016731?locatt=label:secondary_jkplibrary</t>
  </si>
  <si>
    <t>The Young Autistic Adult’s Independence Handbook</t>
  </si>
  <si>
    <t>Haley Moss, author</t>
  </si>
  <si>
    <t>10.5040/9781805016137</t>
  </si>
  <si>
    <t>https://doi.org/10.5040/9781805016137?locatt=label:secondary_jkplibrary</t>
  </si>
  <si>
    <t>Understanding ADHD in Girls and Women</t>
  </si>
  <si>
    <t>Joanne Steer, editor; Andrea  Bilbow OBE, othercredit</t>
  </si>
  <si>
    <t>10.5040/9781805015666</t>
  </si>
  <si>
    <t>https://doi.org/10.5040/9781805015666?locatt=label:secondary_jkplibrary</t>
  </si>
  <si>
    <t>Understanding and Supporting Children with Literacy Difficulties</t>
  </si>
  <si>
    <t>Dr  Valerie Muter, author; Professor  Margaret Snowling, othercredit</t>
  </si>
  <si>
    <t>10.5040/9781805014980</t>
  </si>
  <si>
    <t>https://doi.org/10.5040/9781805014980?locatt=label:secondary_jkplibrary</t>
  </si>
  <si>
    <t>Understanding and Treating Anxiety in Autism</t>
  </si>
  <si>
    <t>Stephen M. Edelson, editor; Jane Botsford Johnson, editor</t>
  </si>
  <si>
    <t>10.5040/9781805015147</t>
  </si>
  <si>
    <t>https://doi.org/10.5040/9781805015147?locatt=label:secondary_jkplibrary</t>
  </si>
  <si>
    <t>Understanding and Treating in Autism Series</t>
  </si>
  <si>
    <t>Understanding and Treating Sleep Disturbances in Autism</t>
  </si>
  <si>
    <t>10.5040/9781805016458</t>
  </si>
  <si>
    <t>https://doi.org/10.5040/9781805016458?locatt=label:secondary_jkplibrary</t>
  </si>
  <si>
    <t>Gender Diversity and Sexuality</t>
  </si>
  <si>
    <t>A Trans Man Walks Into a Gay Bar</t>
  </si>
  <si>
    <t>Harry Nicholas, author</t>
  </si>
  <si>
    <t>10.5040/9781805016779</t>
  </si>
  <si>
    <t>https://doi.org/10.5040/9781805016779?locatt=label:secondary_jkplibrary</t>
  </si>
  <si>
    <t>Ace Voices</t>
  </si>
  <si>
    <t>Eris Young, author</t>
  </si>
  <si>
    <t>10.5040/9781805016052</t>
  </si>
  <si>
    <t>https://doi.org/10.5040/9781805016052?locatt=label:secondary_jkplibrary</t>
  </si>
  <si>
    <t>All the Things They Said We Couldn’t Have</t>
  </si>
  <si>
    <t>T.C. Oakes-Monger, author</t>
  </si>
  <si>
    <t>10.5040/9781805016724</t>
  </si>
  <si>
    <t>https://doi.org/10.5040/9781805016724?locatt=label:secondary_jkplibrary</t>
  </si>
  <si>
    <t>Case Studies in Clinical Practice with Trans and Gender Non-Binary Clients</t>
  </si>
  <si>
    <t>lore  m.  dickey PhD, ABPP, author; Marsha Botzer, othercredit</t>
  </si>
  <si>
    <t>10.5040/9781805015123</t>
  </si>
  <si>
    <t>https://doi.org/10.5040/9781805015123?locatt=label:secondary_jkplibrary</t>
  </si>
  <si>
    <t>Coming Out Stories</t>
  </si>
  <si>
    <t>Emma Goswell, editor; Sam Walker, editor</t>
  </si>
  <si>
    <t>10.5040/9781805015758</t>
  </si>
  <si>
    <t>https://doi.org/10.5040/9781805015758?locatt=label:secondary_jkplibrary</t>
  </si>
  <si>
    <t>Coming Out, Again</t>
  </si>
  <si>
    <t>Sabrina Symington, author</t>
  </si>
  <si>
    <t>10.5040/9781805015291</t>
  </si>
  <si>
    <t>https://doi.org/10.5040/9781805015291?locatt=label:secondary_jkplibrary</t>
  </si>
  <si>
    <t>Fat and Queer</t>
  </si>
  <si>
    <t>Bruce Owens Grimm, editor; Miguel M. Morales, editor; Tiff Joshua TJ Ferentini, editor</t>
  </si>
  <si>
    <t>10.5040/9781805015840</t>
  </si>
  <si>
    <t>https://doi.org/10.5040/9781805015840?locatt=label:secondary_jkplibrary</t>
  </si>
  <si>
    <t>Gay Man Talking</t>
  </si>
  <si>
    <t>Daniel Harding, author</t>
  </si>
  <si>
    <t>10.5040/9781805016595</t>
  </si>
  <si>
    <t>https://doi.org/10.5040/9781805016595?locatt=label:secondary_jkplibrary</t>
  </si>
  <si>
    <t>Gender Explorers</t>
  </si>
  <si>
    <t>Juno Roche, author; Susie Green, othercredit; Cara English, othercredit; Jay Stewart, othercredit</t>
  </si>
  <si>
    <t>10.5040/9781805015314</t>
  </si>
  <si>
    <t>https://doi.org/10.5040/9781805015314?locatt=label:secondary_jkplibrary</t>
  </si>
  <si>
    <t>Growing Older as a Trans and/or Non-Binary Person</t>
  </si>
  <si>
    <t>Jennie Kermode, author</t>
  </si>
  <si>
    <t>10.5040/9781805015567</t>
  </si>
  <si>
    <t>https://doi.org/10.5040/9781805015567?locatt=label:secondary_jkplibrary</t>
  </si>
  <si>
    <t>Help! I’m Addicted</t>
  </si>
  <si>
    <t>Rhyannon Styles, author</t>
  </si>
  <si>
    <t>10.5040/9781805015772</t>
  </si>
  <si>
    <t>https://doi.org/10.5040/9781805015772?locatt=label:secondary_jkplibrary</t>
  </si>
  <si>
    <t>How to Be Ace</t>
  </si>
  <si>
    <t>Rebecca Burgess, author</t>
  </si>
  <si>
    <t>10.5040/9781805015246</t>
  </si>
  <si>
    <t>https://doi.org/10.5040/9781805015246?locatt=label:secondary_jkplibrary</t>
  </si>
  <si>
    <t>In Their Shoes</t>
  </si>
  <si>
    <t>Jamie Windust, author</t>
  </si>
  <si>
    <t>10.5040/9781805015222</t>
  </si>
  <si>
    <t>https://doi.org/10.5040/9781805015222?locatt=label:secondary_jkplibrary</t>
  </si>
  <si>
    <t>Non-Binary Lives</t>
  </si>
  <si>
    <t>Jos Twist, editor; Ben Vincent, editor; Meg-John Barker, editor; Kat Gupta, editor</t>
  </si>
  <si>
    <t>10.5040/9781805014973</t>
  </si>
  <si>
    <t>https://doi.org/10.5040/9781805014973?locatt=label:secondary_jkplibrary</t>
  </si>
  <si>
    <t>Queer Body Power</t>
  </si>
  <si>
    <t>Essie Dennis, author</t>
  </si>
  <si>
    <t>10.5040/9781805016298</t>
  </si>
  <si>
    <t>https://doi.org/10.5040/9781805016298?locatt=label:secondary_jkplibrary</t>
  </si>
  <si>
    <t>Sounds Fake But Okay</t>
  </si>
  <si>
    <t>Sarah Costello, author; Kayla Kaszyca, author</t>
  </si>
  <si>
    <t>10.5040/9781805016496</t>
  </si>
  <si>
    <t>https://doi.org/10.5040/9781805016496?locatt=label:secondary_jkplibrary</t>
  </si>
  <si>
    <t>Spectrums</t>
  </si>
  <si>
    <t>Maxfield Sparrow, editor</t>
  </si>
  <si>
    <t>10.5040/9781805014935</t>
  </si>
  <si>
    <t>https://doi.org/10.5040/9781805014935?locatt=label:secondary_jkplibrary</t>
  </si>
  <si>
    <t>Supporting Trans People of Colour</t>
  </si>
  <si>
    <t>Sabah Choudrey, author</t>
  </si>
  <si>
    <t>10.5040/9781805015000</t>
  </si>
  <si>
    <t>https://doi.org/10.5040/9781805015000?locatt=label:secondary_jkplibrary</t>
  </si>
  <si>
    <t>The Anxiety Book for Trans People</t>
  </si>
  <si>
    <t>Freiya Benson, author</t>
  </si>
  <si>
    <t>10.5040/9781805015284</t>
  </si>
  <si>
    <t>https://doi.org/10.5040/9781805015284?locatt=label:secondary_jkplibrary</t>
  </si>
  <si>
    <t>The Beginner’s Guide to Being a Trans Ally</t>
  </si>
  <si>
    <t>Dr.  Christy Whittlesey, author</t>
  </si>
  <si>
    <t>10.5040/9781805016168</t>
  </si>
  <si>
    <t>https://doi.org/10.5040/9781805016168?locatt=label:secondary_jkplibrary</t>
  </si>
  <si>
    <t>The Best of Assigned Male</t>
  </si>
  <si>
    <t>Sophie Labelle, author</t>
  </si>
  <si>
    <t>10.5040/9781805015895</t>
  </si>
  <si>
    <t>https://doi.org/10.5040/9781805015895?locatt=label:secondary_jkplibrary</t>
  </si>
  <si>
    <t>The Big Book of LGBTQ+ Activities</t>
  </si>
  <si>
    <t>Amie Taylor, author; Liza Stevens, othercredit</t>
  </si>
  <si>
    <t>10.5040/9781805015512</t>
  </si>
  <si>
    <t>https://doi.org/10.5040/9781805015512?locatt=label:secondary_jkplibrary</t>
  </si>
  <si>
    <t>The Book of Non-Binary Joy</t>
  </si>
  <si>
    <t>Ben Pechey, author; Sam Prentice, othercredit</t>
  </si>
  <si>
    <t>10.5040/9781805016380</t>
  </si>
  <si>
    <t>https://doi.org/10.5040/9781805016380?locatt=label:secondary_jkplibrary</t>
  </si>
  <si>
    <t>The Educator’s Guide to LGBT+ Inclusion</t>
  </si>
  <si>
    <t>Kryss  Shane MS, MSW, LSW, LMSW (she/her), author;  PostSecret;, othercredit; James Lecesne, othercredit</t>
  </si>
  <si>
    <t>10.5040/9781805015048</t>
  </si>
  <si>
    <t>https://doi.org/10.5040/9781805015048?locatt=label:secondary_jkplibrary</t>
  </si>
  <si>
    <t>The Spectrum of Sex</t>
  </si>
  <si>
    <t>Hida Viloria, author; Maria Nieto PhD, author</t>
  </si>
  <si>
    <t>10.5040/9781805015383</t>
  </si>
  <si>
    <t>https://doi.org/10.5040/9781805015383?locatt=label:secondary_jkplibrary</t>
  </si>
  <si>
    <t>The Trans Self-Care Workbook</t>
  </si>
  <si>
    <t>Theo  Nicole Lorenz, author</t>
  </si>
  <si>
    <t>10.5040/9781805015444</t>
  </si>
  <si>
    <t>https://doi.org/10.5040/9781805015444?locatt=label:secondary_jkplibrary</t>
  </si>
  <si>
    <t>To Be A Trans Man</t>
  </si>
  <si>
    <t>Ezra Woodger, editor</t>
  </si>
  <si>
    <t>10.5040/9781805016441</t>
  </si>
  <si>
    <t>https://doi.org/10.5040/9781805016441?locatt=label:secondary_jkplibrary</t>
  </si>
  <si>
    <t>Top To Bottom</t>
  </si>
  <si>
    <t>Finlay Games, author</t>
  </si>
  <si>
    <t>10.5040/9781805015956</t>
  </si>
  <si>
    <t>https://doi.org/10.5040/9781805015956?locatt=label:secondary_jkplibrary</t>
  </si>
  <si>
    <t>Trans and Autistic</t>
  </si>
  <si>
    <t>Noah Adams, author; Bridget Liang, author</t>
  </si>
  <si>
    <t>10.5040/9781805014621</t>
  </si>
  <si>
    <t>https://doi.org/10.5040/9781805014621?locatt=label:secondary_jkplibrary</t>
  </si>
  <si>
    <t>Trans Survival Workbook</t>
  </si>
  <si>
    <t>Owl Fisher, author; Fox Fisher, author</t>
  </si>
  <si>
    <t>10.5040/9781805015963</t>
  </si>
  <si>
    <t>https://doi.org/10.5040/9781805015963?locatt=label:secondary_jkplibrary</t>
  </si>
  <si>
    <t>Transition to Success</t>
  </si>
  <si>
    <t>Matthew Waites, author</t>
  </si>
  <si>
    <t>10.5040/9781805016526</t>
  </si>
  <si>
    <t>https://doi.org/10.5040/9781805016526?locatt=label:secondary_jkplibrary</t>
  </si>
  <si>
    <t>Transitioning Later in Life</t>
  </si>
  <si>
    <t>Jillian  Rae Celentano, author</t>
  </si>
  <si>
    <t>10.5040/9781805016113</t>
  </si>
  <si>
    <t>https://doi.org/10.5040/9781805016113?locatt=label:secondary_jkplibrary</t>
  </si>
  <si>
    <t>Transitions</t>
  </si>
  <si>
    <t>Den Casey, author; Kole Fulmine, author; Danielle Hopkins, author; Kirrin Medcalf, author; Harry Mizumoto, author; Tash Oakes-Monger, author; Edward Whelan, author; Ezra Woodger, author</t>
  </si>
  <si>
    <t>10.5040/9781805016311</t>
  </si>
  <si>
    <t>https://doi.org/10.5040/9781805016311?locatt=label:secondary_jkplibrary</t>
  </si>
  <si>
    <t>Voice and Communication Therapy with Trans and Non-Binary People</t>
  </si>
  <si>
    <t>Matthew Mills, author; Gillie Stoneham, author</t>
  </si>
  <si>
    <t>10.5040/9781805014911</t>
  </si>
  <si>
    <t>https://doi.org/10.5040/9781805014911?locatt=label:secondary_jkplibrary</t>
  </si>
  <si>
    <t>Working with Autistic Transgender and Non-Binary People</t>
  </si>
  <si>
    <t>Marianthi Kourti, editor</t>
  </si>
  <si>
    <t>10.5040/9781805014928</t>
  </si>
  <si>
    <t>https://doi.org/10.5040/9781805014928?locatt=label:secondary_jkplibrary</t>
  </si>
  <si>
    <t>A Clinician’s Guide to Gender Identity and Body Image</t>
  </si>
  <si>
    <t>Heidi Dalzell PsyD, CEDS, author; Kayti Protos MSW, LCSW, author</t>
  </si>
  <si>
    <t>10.5040/9781805014782</t>
  </si>
  <si>
    <t>https://doi.org/10.5040/9781805014782?locatt=label:secondary_jkplibrary</t>
  </si>
  <si>
    <t>A Comprehensive Guide to Intersex</t>
  </si>
  <si>
    <t>Jay  Kyle Petersen, author; Christina  M. Laukaitis, othercredit</t>
  </si>
  <si>
    <t>10.5040/9781805014850</t>
  </si>
  <si>
    <t>https://doi.org/10.5040/9781805014850?locatt=label:secondary_jkplibrary</t>
  </si>
  <si>
    <t>Accepting Gender</t>
  </si>
  <si>
    <t>Alex  Stitt LMHC, author; Rose Adare, othercredit</t>
  </si>
  <si>
    <t>10.5040/9781805016953</t>
  </si>
  <si>
    <t>https://doi.org/10.5040/9781805016953?locatt=label:secondary_jkplibrary</t>
  </si>
  <si>
    <t>Ace and Aro Journeys</t>
  </si>
  <si>
    <t>10.5040/9781805017004</t>
  </si>
  <si>
    <t>https://doi.org/10.5040/9781805017004?locatt=label:secondary_jkplibrary</t>
  </si>
  <si>
    <t>Ace Notes</t>
  </si>
  <si>
    <t>Michele Kirichanskaya, author; David Jay, othercredit; Ashley Masog, othercredit</t>
  </si>
  <si>
    <t>10.5040/9781805017028</t>
  </si>
  <si>
    <t>https://doi.org/10.5040/9781805017028?locatt=label:secondary_jkplibrary</t>
  </si>
  <si>
    <t>ACT for Gender Identity</t>
  </si>
  <si>
    <t>Alex  Stitt LMHC, author</t>
  </si>
  <si>
    <t>10.5040/9781805014683</t>
  </si>
  <si>
    <t>https://doi.org/10.5040/9781805014683?locatt=label:secondary_jkplibrary</t>
  </si>
  <si>
    <t>Am I Trans Enough?</t>
  </si>
  <si>
    <t>Alo Johnston, author</t>
  </si>
  <si>
    <t>10.5040/9781805017011</t>
  </si>
  <si>
    <t>https://doi.org/10.5040/9781805017011?locatt=label:secondary_jkplibrary</t>
  </si>
  <si>
    <t>Amazing Ace, Awesome Aro</t>
  </si>
  <si>
    <t>Victoria Barron, author</t>
  </si>
  <si>
    <t>10.5040/9781805017059</t>
  </si>
  <si>
    <t>https://doi.org/10.5040/9781805017059?locatt=label:secondary_jkplibrary</t>
  </si>
  <si>
    <t>Being a Super Trans Ally!</t>
  </si>
  <si>
    <t>Phoenix Schneider MSW, author; Sherry Paris MEd, author</t>
  </si>
  <si>
    <t>10.5040/9781805015154</t>
  </si>
  <si>
    <t>https://doi.org/10.5040/9781805015154?locatt=label:secondary_jkplibrary</t>
  </si>
  <si>
    <t>Beyond Pronouns</t>
  </si>
  <si>
    <t>Tammy Plunkett, author; Mitchell Plunkett, othercredit</t>
  </si>
  <si>
    <t>10.5040/9781805016663</t>
  </si>
  <si>
    <t>https://doi.org/10.5040/9781805016663?locatt=label:secondary_jkplibrary</t>
  </si>
  <si>
    <t>Bi the Way</t>
  </si>
  <si>
    <t>Lois Shearing, author</t>
  </si>
  <si>
    <t>10.5040/9781805015390</t>
  </si>
  <si>
    <t>https://doi.org/10.5040/9781805015390?locatt=label:secondary_jkplibrary</t>
  </si>
  <si>
    <t>Bisexual Men Exist</t>
  </si>
  <si>
    <t>Vaneet Mehta, author</t>
  </si>
  <si>
    <t>10.5040/9781805016120</t>
  </si>
  <si>
    <t>https://doi.org/10.5040/9781805016120?locatt=label:secondary_jkplibrary</t>
  </si>
  <si>
    <t>Cultural Awareness in Therapy with Trans and Gender Non-Conforming Adults and Older People</t>
  </si>
  <si>
    <t>Tavi  Hawn LCSW, author</t>
  </si>
  <si>
    <t>10.5040/9781805014812</t>
  </si>
  <si>
    <t>https://doi.org/10.5040/9781805014812?locatt=label:secondary_jkplibrary</t>
  </si>
  <si>
    <t>Gender Trauma</t>
  </si>
  <si>
    <t>Alex Iantaffi, author; Meg-John Barker, othercredit</t>
  </si>
  <si>
    <t>10.5040/9781805014966</t>
  </si>
  <si>
    <t>https://doi.org/10.5040/9781805014966?locatt=label:secondary_jkplibrary</t>
  </si>
  <si>
    <t>How to Understand Your Gender</t>
  </si>
  <si>
    <t>Alex Iantaffi, author; Meg-John Barker, author</t>
  </si>
  <si>
    <t>10.5040/9781805014546</t>
  </si>
  <si>
    <t>https://doi.org/10.5040/9781805014546?locatt=label:secondary_jkplibrary</t>
  </si>
  <si>
    <t>How to Understand Your Sexuality</t>
  </si>
  <si>
    <t>Meg-John Barker, author; Alex Iantaffi, author</t>
  </si>
  <si>
    <t>10.5040/9781805016007</t>
  </si>
  <si>
    <t>https://doi.org/10.5040/9781805016007?locatt=label:secondary_jkplibrary</t>
  </si>
  <si>
    <t>I Am Ace</t>
  </si>
  <si>
    <t>Cody Daigle-Orians, author</t>
  </si>
  <si>
    <t>10.5040/9781805016823</t>
  </si>
  <si>
    <t>https://doi.org/10.5040/9781805016823?locatt=label:secondary_jkplibrary</t>
  </si>
  <si>
    <t>It’s Totally Normal!</t>
  </si>
  <si>
    <t>Monica Gupta Mehta, author; Asha Lily Mehta, author</t>
  </si>
  <si>
    <t>10.5040/9781805016878</t>
  </si>
  <si>
    <t>https://doi.org/10.5040/9781805016878?locatt=label:secondary_jkplibrary</t>
  </si>
  <si>
    <t>Life Isn’t Binary</t>
  </si>
  <si>
    <t>10.5040/9781805014737</t>
  </si>
  <si>
    <t>https://doi.org/10.5040/9781805014737?locatt=label:secondary_jkplibrary</t>
  </si>
  <si>
    <t>My Child Told Me They’re Trans… What Do I Do?</t>
  </si>
  <si>
    <t>Brynn Tannehill, editor</t>
  </si>
  <si>
    <t>10.5040/9781805016847</t>
  </si>
  <si>
    <t>https://doi.org/10.5040/9781805016847?locatt=label:secondary_jkplibrary</t>
  </si>
  <si>
    <t>Out</t>
  </si>
  <si>
    <t>John  Sovec LMFT, author</t>
  </si>
  <si>
    <t>10.5040/9781805016908</t>
  </si>
  <si>
    <t>https://doi.org/10.5040/9781805016908?locatt=label:secondary_jkplibrary</t>
  </si>
  <si>
    <t>Perfectly Queer</t>
  </si>
  <si>
    <t>10.5040/9781805016939</t>
  </si>
  <si>
    <t>https://doi.org/10.5040/9781805016939?locatt=label:secondary_jkplibrary</t>
  </si>
  <si>
    <t>Strategies for Child Welfare Professionals Working with Transgender and Gender-Expansive Youth</t>
  </si>
  <si>
    <t>Gerald  P.  Mallon DSW, author</t>
  </si>
  <si>
    <t>10.5040/9781805015628</t>
  </si>
  <si>
    <t>https://doi.org/10.5040/9781805015628?locatt=label:secondary_jkplibrary</t>
  </si>
  <si>
    <t>The Anxious Person’s Guide to Non-Monogamy</t>
  </si>
  <si>
    <t>Lola Phoenix, author; Kathy  G.  Slaughter LCSW, othercredit</t>
  </si>
  <si>
    <t>10.5040/9781805016786</t>
  </si>
  <si>
    <t>https://doi.org/10.5040/9781805016786?locatt=label:secondary_jkplibrary</t>
  </si>
  <si>
    <t>The Autistic Trans Guide to Life</t>
  </si>
  <si>
    <t>Yenn Purkis, author; Wenn Lawson, author</t>
  </si>
  <si>
    <t>10.5040/9781805015635</t>
  </si>
  <si>
    <t>https://doi.org/10.5040/9781805015635?locatt=label:secondary_jkplibrary</t>
  </si>
  <si>
    <t>The Awesome Autistic Guide for Trans Teens</t>
  </si>
  <si>
    <t>Yenn Purkis, author; Sam Rose, author</t>
  </si>
  <si>
    <t>10.5040/9781805016564</t>
  </si>
  <si>
    <t>https://doi.org/10.5040/9781805016564?locatt=label:secondary_jkplibrary</t>
  </si>
  <si>
    <t>The Queer Mental Health Workbook</t>
  </si>
  <si>
    <t>Dr  Brendan  J Dunlop, author</t>
  </si>
  <si>
    <t>10.5040/9781805016625</t>
  </si>
  <si>
    <t>https://doi.org/10.5040/9781805016625?locatt=label:secondary_jkplibrary</t>
  </si>
  <si>
    <t>The Reflective Workbook for Parents and Families of Transgender and Non-Binary Children</t>
  </si>
  <si>
    <t>D. M. Maynard, author</t>
  </si>
  <si>
    <t>10.5040/9781805015253</t>
  </si>
  <si>
    <t>https://doi.org/10.5040/9781805015253?locatt=label:secondary_jkplibrary</t>
  </si>
  <si>
    <t>The Reflective Workbook for Teachers and Support Staff of Trans and Non-Binary Students</t>
  </si>
  <si>
    <t>10.5040/9781805015260</t>
  </si>
  <si>
    <t>https://doi.org/10.5040/9781805015260?locatt=label:secondary_jkplibrary</t>
  </si>
  <si>
    <t>They/Them/Their</t>
  </si>
  <si>
    <t>10.5040/9781805014706</t>
  </si>
  <si>
    <t>https://doi.org/10.5040/9781805014706?locatt=label:secondary_jkplibrary</t>
  </si>
  <si>
    <t>Trans Sex</t>
  </si>
  <si>
    <t>Kelvin Sparks, author</t>
  </si>
  <si>
    <t>10.5040/9781805016519</t>
  </si>
  <si>
    <t>https://doi.org/10.5040/9781805016519?locatt=label:secondary_jkplibrary</t>
  </si>
  <si>
    <t>Trans Teen Survival Guide</t>
  </si>
  <si>
    <t>10.5040/9781805014584</t>
  </si>
  <si>
    <t>https://doi.org/10.5040/9781805014584?locatt=label:secondary_jkplibrary</t>
  </si>
  <si>
    <t>XOXY</t>
  </si>
  <si>
    <t>Kimberly  M. Zieselman, author</t>
  </si>
  <si>
    <t>10.5040/9781805014805</t>
  </si>
  <si>
    <t>https://doi.org/10.5040/9781805014805?locatt=label:secondary_jkplibrary</t>
  </si>
  <si>
    <t>Gender Pioneers</t>
  </si>
  <si>
    <t>Philippa Punchard, author; Philippa Punchard, othercredit; Christine  Burns MBE, othercredit</t>
  </si>
  <si>
    <t>10.5040/9781805015871</t>
  </si>
  <si>
    <t>https://doi.org/10.5040/9781805015871?locatt=label:secondary_jkplibrary</t>
  </si>
  <si>
    <t>Inclusive Teaching and Learning</t>
  </si>
  <si>
    <t>100 Ways Your Child Can Learn Through Play</t>
  </si>
  <si>
    <t>Georgina Durrant</t>
  </si>
  <si>
    <t>10.5040/9781805016090</t>
  </si>
  <si>
    <t>https://doi.org/10.5040/9781805016090?locatt=label:secondary_jkplibrary</t>
  </si>
  <si>
    <t>101 Inclusive and SEN Art, Design Technology and Music Lessons</t>
  </si>
  <si>
    <t>Kate Bradley and Claire Brewer</t>
  </si>
  <si>
    <t>10.5040/9781805014614</t>
  </si>
  <si>
    <t>https://doi.org/10.5040/9781805014614?locatt=label:secondary_jkplibrary</t>
  </si>
  <si>
    <t>18 Wellbeing Hacks for Students</t>
  </si>
  <si>
    <t>Aidan Harvey-Craig</t>
  </si>
  <si>
    <t>10.5040/9781805015352</t>
  </si>
  <si>
    <t>https://doi.org/10.5040/9781805015352?locatt=label:secondary_jkplibrary</t>
  </si>
  <si>
    <t>A Real-World Guide to Restorative Justice in Schools</t>
  </si>
  <si>
    <t>Nicholas Bradford and David LeSal</t>
  </si>
  <si>
    <t>10.5040/9781805015765</t>
  </si>
  <si>
    <t>https://doi.org/10.5040/9781805015765?locatt=label:secondary_jkplibrary</t>
  </si>
  <si>
    <t>A School for Everyone</t>
  </si>
  <si>
    <t>Ffion Jones, Helen Cowie and Harriet Tenenbaum</t>
  </si>
  <si>
    <t>10.5040/9781805015864</t>
  </si>
  <si>
    <t>https://doi.org/10.5040/9781805015864?locatt=label:secondary_jkplibrary</t>
  </si>
  <si>
    <t>Applying Dynamic Assessment in Schools</t>
  </si>
  <si>
    <t>Fraser Lauchlan and Clare Daly</t>
  </si>
  <si>
    <t>10.5040/9781805016885</t>
  </si>
  <si>
    <t>https://doi.org/10.5040/9781805016885?locatt=label:secondary_jkplibrary</t>
  </si>
  <si>
    <t>Banish Your Self-Esteem Thief</t>
  </si>
  <si>
    <t>Kate Collins-Donnelly</t>
  </si>
  <si>
    <t>10.5040/9781805014454</t>
  </si>
  <si>
    <t>https://doi.org/10.5040/9781805014454?locatt=label:secondary_jkplibrary</t>
  </si>
  <si>
    <t>Building a Trauma-Informed Restorative School</t>
  </si>
  <si>
    <t>Joe Brummer with Margaret Thorsborne. Foreword by Judy Atkinson</t>
  </si>
  <si>
    <t>10.5040/9781805015338</t>
  </si>
  <si>
    <t>https://doi.org/10.5040/9781805015338?locatt=label:secondary_jkplibrary</t>
  </si>
  <si>
    <t>Building Confidence, Resilience and Emotional Intelligence in Young Children</t>
  </si>
  <si>
    <t>Jamie Victoria Barnes</t>
  </si>
  <si>
    <t>10.5040/9781805015185</t>
  </si>
  <si>
    <t>https://doi.org/10.5040/9781805015185?locatt=label:secondary_jkplibrary</t>
  </si>
  <si>
    <t>Can I Have Babies Too?</t>
  </si>
  <si>
    <t>Sanderijn van der Doef, Clare Bennett and Arris Lueks</t>
  </si>
  <si>
    <t>10.5040/9781805015703</t>
  </si>
  <si>
    <t>https://doi.org/10.5040/9781805015703?locatt=label:secondary_jkplibrary</t>
  </si>
  <si>
    <t>Challenging Perfectionism</t>
  </si>
  <si>
    <t>Dawn Starley</t>
  </si>
  <si>
    <t>10.5040/9781805015611</t>
  </si>
  <si>
    <t>https://doi.org/10.5040/9781805015611?locatt=label:secondary_jkplibrary</t>
  </si>
  <si>
    <t>Collaborative Approaches to Learning for Pupils with PDA</t>
  </si>
  <si>
    <t>Ruth Fidler,Phil Christie</t>
  </si>
  <si>
    <t>10.5040/9781805014386</t>
  </si>
  <si>
    <t>https://doi.org/10.5040/9781805014386?locatt=label:secondary_jkplibrary</t>
  </si>
  <si>
    <t>Creating Consent Culture</t>
  </si>
  <si>
    <t>Marcia Baczynski and Erica Scott</t>
  </si>
  <si>
    <t>10.5040/9781805016649</t>
  </si>
  <si>
    <t>https://doi.org/10.5040/9781805016649?locatt=label:secondary_jkplibrary</t>
  </si>
  <si>
    <t>Creating Trauma-Informed, Strengths-Based Classrooms</t>
  </si>
  <si>
    <t>Tom Brunzell and Jacolyn Norrish</t>
  </si>
  <si>
    <t>10.5040/9781805015543</t>
  </si>
  <si>
    <t>https://doi.org/10.5040/9781805015543?locatt=label:secondary_jkplibrary</t>
  </si>
  <si>
    <t>Educating Young People About Pornography</t>
  </si>
  <si>
    <t>Vanessa Rogers</t>
  </si>
  <si>
    <t>10.5040/9781805016250</t>
  </si>
  <si>
    <t>https://doi.org/10.5040/9781805016250?locatt=label:secondary_jkplibrary</t>
  </si>
  <si>
    <t>Emotion Coaching with Children and Young People in Schools</t>
  </si>
  <si>
    <t>Louise Gilbert, Licette Gus and Janet Rose. Foreword by John Gottman, Ph.D.</t>
  </si>
  <si>
    <t>10.5040/9781805016182</t>
  </si>
  <si>
    <t>https://doi.org/10.5040/9781805016182?locatt=label:secondary_jkplibrary</t>
  </si>
  <si>
    <t>For Flourishing's Sake</t>
  </si>
  <si>
    <t>Frederika Roberts. Foreword by Andrew Cowley</t>
  </si>
  <si>
    <t>10.5040/9781805014904</t>
  </si>
  <si>
    <t>https://doi.org/10.5040/9781805014904?locatt=label:secondary_jkplibrary</t>
  </si>
  <si>
    <t>Forest School and Encouraging Positive Behaviour</t>
  </si>
  <si>
    <t>David Rylance</t>
  </si>
  <si>
    <t>10.5040/9781805016601</t>
  </si>
  <si>
    <t>https://doi.org/10.5040/9781805016601?locatt=label:secondary_jkplibrary</t>
  </si>
  <si>
    <t>Going Beyond 'The Talk'</t>
  </si>
  <si>
    <t>10.5040/9781805015710</t>
  </si>
  <si>
    <t>https://doi.org/10.5040/9781805015710?locatt=label:secondary_jkplibrary</t>
  </si>
  <si>
    <t>Group Activities for Social Emotional Learning using Sketch Comedy and Improv Games</t>
  </si>
  <si>
    <t>Shawn Amador, LCSW &amp; Eleni S. Liossis, PsyD, ATR, RDT</t>
  </si>
  <si>
    <t>10.5040/9781805016854</t>
  </si>
  <si>
    <t>https://doi.org/10.5040/9781805016854?locatt=label:secondary_jkplibrary</t>
  </si>
  <si>
    <t>Helping Children to Build Communication Skills</t>
  </si>
  <si>
    <t>Deborah M. Plummer</t>
  </si>
  <si>
    <t>10.5040/9781805016366</t>
  </si>
  <si>
    <t>https://doi.org/10.5040/9781805016366?locatt=label:secondary_jkplibrary</t>
  </si>
  <si>
    <t>Helping Children to Build Self-Confidence</t>
  </si>
  <si>
    <t>10.5040/9781805016373</t>
  </si>
  <si>
    <t>https://doi.org/10.5040/9781805016373?locatt=label:secondary_jkplibrary</t>
  </si>
  <si>
    <t>Helping Children to Manage Anger</t>
  </si>
  <si>
    <t>10.5040/9781805016281</t>
  </si>
  <si>
    <t>https://doi.org/10.5040/9781805016281?locatt=label:secondary_jkplibrary</t>
  </si>
  <si>
    <t>Helping Children to Manage Friendships</t>
  </si>
  <si>
    <t>10.5040/9781805016359</t>
  </si>
  <si>
    <t>https://doi.org/10.5040/9781805016359?locatt=label:secondary_jkplibrary</t>
  </si>
  <si>
    <t>Helping Children to Manage Stress</t>
  </si>
  <si>
    <t>10.5040/9781805016267</t>
  </si>
  <si>
    <t>https://doi.org/10.5040/9781805016267?locatt=label:secondary_jkplibrary</t>
  </si>
  <si>
    <t>Helping Children to Manage Transitions</t>
  </si>
  <si>
    <t>10.5040/9781805016274</t>
  </si>
  <si>
    <t>https://doi.org/10.5040/9781805016274?locatt=label:secondary_jkplibrary</t>
  </si>
  <si>
    <t>How to Be Angry</t>
  </si>
  <si>
    <t>Signe Whitson. Foreword by Dr. Lori Desautels</t>
  </si>
  <si>
    <t>10.5040/9781805016670</t>
  </si>
  <si>
    <t>https://doi.org/10.5040/9781805016670?locatt=label:secondary_jkplibrary</t>
  </si>
  <si>
    <t>How to Boost Reading and Writing Through Play</t>
  </si>
  <si>
    <t>10.5040/9781805016977</t>
  </si>
  <si>
    <t>https://doi.org/10.5040/9781805016977?locatt=label:secondary_jkplibrary</t>
  </si>
  <si>
    <t>How to Have Incredible Conversations with your Child</t>
  </si>
  <si>
    <t>Jane Gilmour and Bettina Hohnen</t>
  </si>
  <si>
    <t>10.5040/9781805015994</t>
  </si>
  <si>
    <t>https://doi.org/10.5040/9781805015994?locatt=label:secondary_jkplibrary</t>
  </si>
  <si>
    <t>How to Stop Homophobic and Biphobic Bullying</t>
  </si>
  <si>
    <t>Jonathan Charlesworth M.Ed. Foreword by Peter K. Smith</t>
  </si>
  <si>
    <t>10.5040/9781805015468</t>
  </si>
  <si>
    <t>https://doi.org/10.5040/9781805015468?locatt=label:secondary_jkplibrary</t>
  </si>
  <si>
    <t>I Can't Go To School!'</t>
  </si>
  <si>
    <t>Suzy Rowland</t>
  </si>
  <si>
    <t>10.5040/9781805016809</t>
  </si>
  <si>
    <t>https://doi.org/10.5040/9781805016809?locatt=label:secondary_jkplibrary</t>
  </si>
  <si>
    <t>Implementing Restorative Practices in Schools</t>
  </si>
  <si>
    <t>Margaret Thorsborne,Peta Blood</t>
  </si>
  <si>
    <t>10.5040/9781805014478</t>
  </si>
  <si>
    <t>https://doi.org/10.5040/9781805014478?locatt=label:secondary_jkplibrary</t>
  </si>
  <si>
    <t>Listening to Young Children, Expanded Third Edition</t>
  </si>
  <si>
    <t>Alison Clark</t>
  </si>
  <si>
    <t>10.5040/9781805014362</t>
  </si>
  <si>
    <t>https://doi.org/10.5040/9781805014362?locatt=label:secondary_jkplibrary</t>
  </si>
  <si>
    <t>Mind Mechanics for Children</t>
  </si>
  <si>
    <t>Sarah Rawsthorn</t>
  </si>
  <si>
    <t>10.5040/9781805016014</t>
  </si>
  <si>
    <t>https://doi.org/10.5040/9781805016014?locatt=label:secondary_jkplibrary</t>
  </si>
  <si>
    <t>More Than Words</t>
  </si>
  <si>
    <t>Sarah Soyei and Kate Hollinshead</t>
  </si>
  <si>
    <t>10.5040/9781805016229</t>
  </si>
  <si>
    <t>https://doi.org/10.5040/9781805016229?locatt=label:secondary_jkplibrary</t>
  </si>
  <si>
    <t>Parenting a Dyslexic Child</t>
  </si>
  <si>
    <t>10.5040/9781805015413</t>
  </si>
  <si>
    <t>https://doi.org/10.5040/9781805015413?locatt=label:secondary_jkplibrary</t>
  </si>
  <si>
    <t>Promoting Inclusion and Diversity in Early Years Settings</t>
  </si>
  <si>
    <t>Chandrika Devarakonda</t>
  </si>
  <si>
    <t>10.5040/9781805014652</t>
  </si>
  <si>
    <t>https://doi.org/10.5040/9781805014652?locatt=label:secondary_jkplibrary</t>
  </si>
  <si>
    <t>Provocations for Learning in Early Years Settings</t>
  </si>
  <si>
    <t>Margaret Longstaffe</t>
  </si>
  <si>
    <t>10.5040/9781805014751</t>
  </si>
  <si>
    <t>https://doi.org/10.5040/9781805014751?locatt=label:secondary_jkplibrary</t>
  </si>
  <si>
    <t>Relationships, Sex and Health Education 101</t>
  </si>
  <si>
    <t>Kerry Cabbin. Foreword by Dr Naomi Sutton</t>
  </si>
  <si>
    <t>10.5040/9781805016328</t>
  </si>
  <si>
    <t>https://doi.org/10.5040/9781805016328?locatt=label:secondary_jkplibrary</t>
  </si>
  <si>
    <t>Restorative Practice and Special Needs</t>
  </si>
  <si>
    <t>Nicholas Burnett,Margaret Thorsborne</t>
  </si>
  <si>
    <t>10.5040/9781805014317</t>
  </si>
  <si>
    <t>https://doi.org/10.5040/9781805014317?locatt=label:secondary_jkplibrary</t>
  </si>
  <si>
    <t>Self-Regulation Skills in Young Children</t>
  </si>
  <si>
    <t>Sue Asquith</t>
  </si>
  <si>
    <t>10.5040/9781805015239</t>
  </si>
  <si>
    <t>https://doi.org/10.5040/9781805015239?locatt=label:secondary_jkplibrary</t>
  </si>
  <si>
    <t>Sensory Solutions in the Classroom</t>
  </si>
  <si>
    <t>Monique Thoonsen and Carmen Lamp. Foreword by Professor Winnie Dunn.</t>
  </si>
  <si>
    <t>10.5040/9781805014836</t>
  </si>
  <si>
    <t>https://doi.org/10.5040/9781805014836?locatt=label:secondary_jkplibrary</t>
  </si>
  <si>
    <t>Sensory Stories to Support Additional Needs</t>
  </si>
  <si>
    <t>Joanna Grace. Forewords by Martyn Sibley and Flo Longhorn</t>
  </si>
  <si>
    <t>10.5040/9781805016717</t>
  </si>
  <si>
    <t>https://doi.org/10.5040/9781805016717?locatt=label:secondary_jkplibrary</t>
  </si>
  <si>
    <t>Starving the Anger Gremlin</t>
  </si>
  <si>
    <t>10.5040/9781805014447</t>
  </si>
  <si>
    <t>https://doi.org/10.5040/9781805014447?locatt=label:secondary_jkplibrary</t>
  </si>
  <si>
    <t>Starving the Anger Gremlin for Children Aged 5-9</t>
  </si>
  <si>
    <t>10.5040/9781805014416</t>
  </si>
  <si>
    <t>https://doi.org/10.5040/9781805014416?locatt=label:secondary_jkplibrary</t>
  </si>
  <si>
    <t>Starving the Anxiety Gremlin</t>
  </si>
  <si>
    <t>10.5040/9781805014430</t>
  </si>
  <si>
    <t>https://doi.org/10.5040/9781805014430?locatt=label:secondary_jkplibrary</t>
  </si>
  <si>
    <t>Starving the Anxiety Gremlin for Children Aged 5-9</t>
  </si>
  <si>
    <t>10.5040/9781805014423</t>
  </si>
  <si>
    <t>https://doi.org/10.5040/9781805014423?locatt=label:secondary_jkplibrary</t>
  </si>
  <si>
    <t>Success with Sensory Supports</t>
  </si>
  <si>
    <t>Kim Griffin</t>
  </si>
  <si>
    <t>10.5040/9781805016762</t>
  </si>
  <si>
    <t>https://doi.org/10.5040/9781805016762?locatt=label:secondary_jkplibrary</t>
  </si>
  <si>
    <t>Supporting Positive Behaviour in Intellectual Disabilities and Autism</t>
  </si>
  <si>
    <t>Tony Osgood</t>
  </si>
  <si>
    <t>10.5040/9781805015116</t>
  </si>
  <si>
    <t>https://doi.org/10.5040/9781805015116?locatt=label:secondary_jkplibrary</t>
  </si>
  <si>
    <t>Supporting Staff Mental Health in Your School</t>
  </si>
  <si>
    <t>Amy Sayer. Foreword by Pooky Knightsmith.</t>
  </si>
  <si>
    <t>10.5040/9781805015680</t>
  </si>
  <si>
    <t>https://doi.org/10.5040/9781805015680?locatt=label:secondary_jkplibrary</t>
  </si>
  <si>
    <t>Supporting Young Children Through Change and Everyday Transitions</t>
  </si>
  <si>
    <t>Sonia Mainstone-Cotton</t>
  </si>
  <si>
    <t>10.5040/9781805015208</t>
  </si>
  <si>
    <t>https://doi.org/10.5040/9781805015208?locatt=label:secondary_jkplibrary</t>
  </si>
  <si>
    <t>Supporting Young People through Everyday Chaos</t>
  </si>
  <si>
    <t>Nick Luxmoore</t>
  </si>
  <si>
    <t>10.5040/9781805016922</t>
  </si>
  <si>
    <t>https://doi.org/10.5040/9781805016922?locatt=label:secondary_jkplibrary</t>
  </si>
  <si>
    <t>Talking Consent</t>
  </si>
  <si>
    <t>Thalia Wallis and Pete Wallis</t>
  </si>
  <si>
    <t>10.5040/9781805014942</t>
  </si>
  <si>
    <t>https://doi.org/10.5040/9781805014942?locatt=label:secondary_jkplibrary</t>
  </si>
  <si>
    <t>The Continuum of Restorative Practices in Schools</t>
  </si>
  <si>
    <t>Margaret Thorsborne and Dave Vinegrad. Foreword by Brenda Morrison</t>
  </si>
  <si>
    <t>10.5040/9781805016434</t>
  </si>
  <si>
    <t>https://doi.org/10.5040/9781805016434?locatt=label:secondary_jkplibrary</t>
  </si>
  <si>
    <t>The Designated Mental Health Lead Planner</t>
  </si>
  <si>
    <t>Clare Erasmus</t>
  </si>
  <si>
    <t>10.5040/9781805015857</t>
  </si>
  <si>
    <t>https://doi.org/10.5040/9781805015857?locatt=label:secondary_jkplibrary</t>
  </si>
  <si>
    <t>The Everyday Autism Handbook for Schools</t>
  </si>
  <si>
    <t>Claire Droney and Annelies Verbiest</t>
  </si>
  <si>
    <t>10.5040/9781805015550</t>
  </si>
  <si>
    <t>https://doi.org/10.5040/9781805015550?locatt=label:secondary_jkplibrary</t>
  </si>
  <si>
    <t>The Mentally Healthy Schools Workbook</t>
  </si>
  <si>
    <t>Pooky Knightsmith</t>
  </si>
  <si>
    <t>10.5040/9781805014959</t>
  </si>
  <si>
    <t>https://doi.org/10.5040/9781805014959?locatt=label:secondary_jkplibrary</t>
  </si>
  <si>
    <t>The Teacher Toolbox for a Calm and Connected Classroom</t>
  </si>
  <si>
    <t>Joanna Schwartz. Foreword by Michael McKnight</t>
  </si>
  <si>
    <t>10.5040/9781805015673</t>
  </si>
  <si>
    <t>https://doi.org/10.5040/9781805015673?locatt=label:secondary_jkplibrary</t>
  </si>
  <si>
    <t>The Teacher's Guide to Oppositional Defiant Disorder</t>
  </si>
  <si>
    <t>Amelia Bowler. Foreword by Amanda Morin.</t>
  </si>
  <si>
    <t>10.5040/9781805016397</t>
  </si>
  <si>
    <t>https://doi.org/10.5040/9781805016397?locatt=label:secondary_jkplibrary</t>
  </si>
  <si>
    <t>The Teacher's Introduction to Pathological Demand Avoidance</t>
  </si>
  <si>
    <t>Clare Truman</t>
  </si>
  <si>
    <t>10.5040/9781805015826</t>
  </si>
  <si>
    <t>https://doi.org/10.5040/9781805015826?locatt=label:secondary_jkplibrary</t>
  </si>
  <si>
    <t>Thera-Build® with LEGO®</t>
  </si>
  <si>
    <t>Alyson Thomsen</t>
  </si>
  <si>
    <t>10.5040/9781805014744</t>
  </si>
  <si>
    <t>https://doi.org/10.5040/9781805014744?locatt=label:secondary_jkplibrary</t>
  </si>
  <si>
    <t>Understanding Pathological Demand Avoidance Syndrome in Children</t>
  </si>
  <si>
    <t>Margaret Duncan,Zara Healy,Ruth Fidler,Phil Christie</t>
  </si>
  <si>
    <t>10.5040/9781805014409</t>
  </si>
  <si>
    <t>https://doi.org/10.5040/9781805014409?locatt=label:secondary_jkplibrary</t>
  </si>
  <si>
    <t>Using Imagination, Mindful Play and Creative Thinking to Support Wellbeing and Resilience in Children</t>
  </si>
  <si>
    <t>10.5040/9781805016342</t>
  </si>
  <si>
    <t>https://doi.org/10.5040/9781805016342?locatt=label:secondary_jkplibrary</t>
  </si>
  <si>
    <t>Using Stories to Support Learning and Development in Early Childhood</t>
  </si>
  <si>
    <t>Helen Lumgair</t>
  </si>
  <si>
    <t>10.5040/9781805014720</t>
  </si>
  <si>
    <t>https://doi.org/10.5040/9781805014720?locatt=label:secondary_jkplibrary</t>
  </si>
  <si>
    <t>Whole School Character and Virtue Education</t>
  </si>
  <si>
    <t>10.5040/9781805014874</t>
  </si>
  <si>
    <t>https://doi.org/10.5040/9781805014874?locatt=label:secondary_jkplibrary</t>
  </si>
  <si>
    <t>Working with Relational Trauma in Schools</t>
  </si>
  <si>
    <t>Kim S. Golding, Sian Phillips and Louise Michelle Bombèr</t>
  </si>
  <si>
    <t>10.5040/9781805015192</t>
  </si>
  <si>
    <t>https://doi.org/10.5040/9781805015192?locatt=label:secondary_jkplibrary</t>
  </si>
  <si>
    <t xml:space="preserve">Mental Health and Counselling </t>
  </si>
  <si>
    <t>10 Minutes to Better Mental Health</t>
  </si>
  <si>
    <t>Lee David and Debbie Brewin</t>
  </si>
  <si>
    <t>Jessica Kingsley Publisher</t>
  </si>
  <si>
    <t>10.5040/9781805015833</t>
  </si>
  <si>
    <t>https://doi.org/10.5040/9781805015833?locatt=label:secondary_jkplibrary</t>
  </si>
  <si>
    <t>A Therapeutic Treasure Box for Working with Children and Adolescents with Develo</t>
  </si>
  <si>
    <t>Karen Treisman</t>
  </si>
  <si>
    <t>10.5040/9781805014577</t>
  </si>
  <si>
    <t>https://doi.org/10.5040/9781805014577?locatt=label:secondary_jkplibrary</t>
  </si>
  <si>
    <t>Appearance Anxiety</t>
  </si>
  <si>
    <t>The National and Specialist OCD, BDD and Related Disorders Service</t>
  </si>
  <si>
    <t>10.5040/9781805014645</t>
  </si>
  <si>
    <t>https://doi.org/10.5040/9781805014645?locatt=label:secondary_jkplibrary</t>
  </si>
  <si>
    <t>Breaking Free from OCD</t>
  </si>
  <si>
    <t>Jo Derisley,Isobel Heyman,Sarah Robinson,Cynthia Turner</t>
  </si>
  <si>
    <t>10.5040/9781805014492</t>
  </si>
  <si>
    <t>https://doi.org/10.5040/9781805014492?locatt=label:secondary_jkplibrary</t>
  </si>
  <si>
    <t>Challenge Your OCD!</t>
  </si>
  <si>
    <t>Amita Jassi</t>
  </si>
  <si>
    <t>10.5040/9781805015079</t>
  </si>
  <si>
    <t>https://doi.org/10.5040/9781805015079?locatt=label:secondary_jkplibrary</t>
  </si>
  <si>
    <t>Confronting Shame</t>
  </si>
  <si>
    <t>Ilse Sand</t>
  </si>
  <si>
    <t>10.5040/9781805016656</t>
  </si>
  <si>
    <t>https://doi.org/10.5040/9781805016656?locatt=label:secondary_jkplibrary</t>
  </si>
  <si>
    <t>Cool Connections CBT Workbook</t>
  </si>
  <si>
    <t>Laurie Seiler</t>
  </si>
  <si>
    <t>10.5040/9781805015277</t>
  </si>
  <si>
    <t>https://doi.org/10.5040/9781805015277?locatt=label:secondary_jkplibrary</t>
  </si>
  <si>
    <t>Cool Connections with CBT for Groups, 2nd edition</t>
  </si>
  <si>
    <t>10.5040/9781805015307</t>
  </si>
  <si>
    <t>https://doi.org/10.5040/9781805015307?locatt=label:secondary_jkplibrary</t>
  </si>
  <si>
    <t>Counselling Skills for Working with Shame</t>
  </si>
  <si>
    <t>Christiane Sanderson</t>
  </si>
  <si>
    <t>10.5040/9781805014355</t>
  </si>
  <si>
    <t>https://doi.org/10.5040/9781805014355?locatt=label:secondary_jkplibrary</t>
  </si>
  <si>
    <t>Counselling Skills for Working with Trauma</t>
  </si>
  <si>
    <t>10.5040/9781805014485</t>
  </si>
  <si>
    <t>https://doi.org/10.5040/9781805014485?locatt=label:secondary_jkplibrary</t>
  </si>
  <si>
    <t>Creative Counselling</t>
  </si>
  <si>
    <t>Tanja Sharpe, Foreword by Suzanne Alderson</t>
  </si>
  <si>
    <t>10.5040/9781805016502</t>
  </si>
  <si>
    <t>https://doi.org/10.5040/9781805016502?locatt=label:secondary_jkplibrary</t>
  </si>
  <si>
    <t>Creative Ways to Help Children Manage BIG Feelings</t>
  </si>
  <si>
    <t>Fiona Zandt,Suzanne Barrett</t>
  </si>
  <si>
    <t>10.5040/9781805014393</t>
  </si>
  <si>
    <t>https://doi.org/10.5040/9781805014393?locatt=label:secondary_jkplibrary</t>
  </si>
  <si>
    <t>DBT and Art for Youth Suicide Prevention</t>
  </si>
  <si>
    <t>Marney Schorr. Foreword by Rita M. Willey</t>
  </si>
  <si>
    <t>10.5040/9781805015482</t>
  </si>
  <si>
    <t>https://doi.org/10.5040/9781805015482?locatt=label:secondary_jkplibrary</t>
  </si>
  <si>
    <t>Digital Delivery of Mental Health Therapies</t>
  </si>
  <si>
    <t>Dr. Hannah Wilson</t>
  </si>
  <si>
    <t>10.5040/9781805016106</t>
  </si>
  <si>
    <t>https://doi.org/10.5040/9781805016106?locatt=label:secondary_jkplibrary</t>
  </si>
  <si>
    <t>Emetophobia</t>
  </si>
  <si>
    <t>Dr David Russ and Anna S. Christie</t>
  </si>
  <si>
    <t>10.5040/9781805017035</t>
  </si>
  <si>
    <t>https://doi.org/10.5040/9781805017035?locatt=label:secondary_jkplibrary</t>
  </si>
  <si>
    <t>Even More CBT Art Activities</t>
  </si>
  <si>
    <t>Jennifer Guest</t>
  </si>
  <si>
    <t>10.5040/9781805016427</t>
  </si>
  <si>
    <t>https://doi.org/10.5040/9781805016427?locatt=label:secondary_jkplibrary</t>
  </si>
  <si>
    <t>Free from Panic</t>
  </si>
  <si>
    <t>Monika Parkinson, Kerstin Thirlwall and Lucy Willetts. Illustrations by Richy K. Chandler.</t>
  </si>
  <si>
    <t>10.5040/9781805016243</t>
  </si>
  <si>
    <t>https://doi.org/10.5040/9781805016243?locatt=label:secondary_jkplibrary</t>
  </si>
  <si>
    <t>Free Yourself from Death Anxiety</t>
  </si>
  <si>
    <t>Rachel E. Menzies and David Veale</t>
  </si>
  <si>
    <t>10.5040/9781805016175</t>
  </si>
  <si>
    <t>https://doi.org/10.5040/9781805016175?locatt=label:secondary_jkplibrary</t>
  </si>
  <si>
    <t>Free Yourself from Emetophobia</t>
  </si>
  <si>
    <t>Alexandra Keyes and David Veale</t>
  </si>
  <si>
    <t>10.5040/9781805015420</t>
  </si>
  <si>
    <t>https://doi.org/10.5040/9781805015420?locatt=label:secondary_jkplibrary</t>
  </si>
  <si>
    <t>Hell Yeah Self-Care!</t>
  </si>
  <si>
    <t>Alex Iantaffi and Meg-John Barker</t>
  </si>
  <si>
    <t>10.5040/9781805015055</t>
  </si>
  <si>
    <t>https://doi.org/10.5040/9781805015055?locatt=label:secondary_jkplibrary</t>
  </si>
  <si>
    <t>Letters from the Grief Club</t>
  </si>
  <si>
    <t>Beth French and Kate Moreton, Foreword by Hussain Manawer</t>
  </si>
  <si>
    <t>10.5040/9781805016304</t>
  </si>
  <si>
    <t>https://doi.org/10.5040/9781805016304?locatt=label:secondary_jkplibrary</t>
  </si>
  <si>
    <t>Life on Autopilot</t>
  </si>
  <si>
    <t>Joe Perkins</t>
  </si>
  <si>
    <t>10.5040/9781805015949</t>
  </si>
  <si>
    <t>https://doi.org/10.5040/9781805015949?locatt=label:secondary_jkplibrary</t>
  </si>
  <si>
    <t>Living at the Speed of Light</t>
  </si>
  <si>
    <t>Katie Conibear. Foreword by Calum Harris, Lorraine Gillies and Aditya Sharma, National Specialist Adolescent Mood Disorders Service, CNTW NHS Foundation Trust</t>
  </si>
  <si>
    <t>10.5040/9781805015888</t>
  </si>
  <si>
    <t>https://doi.org/10.5040/9781805015888?locatt=label:secondary_jkplibrary</t>
  </si>
  <si>
    <t>Living with the Long-Term Effects of Cancer</t>
  </si>
  <si>
    <t>Dr Cordelia Galgut</t>
  </si>
  <si>
    <t>10.5040/9781805014713</t>
  </si>
  <si>
    <t>https://doi.org/10.5040/9781805014713?locatt=label:secondary_jkplibrary</t>
  </si>
  <si>
    <t>Mediation and Dispute Resolution</t>
  </si>
  <si>
    <t>Tony Whatling. Foreword by Michael J.E. Palmer</t>
  </si>
  <si>
    <t>10.5040/9781805015031</t>
  </si>
  <si>
    <t>https://doi.org/10.5040/9781805015031?locatt=label:secondary_jkplibrary</t>
  </si>
  <si>
    <t>Mind Mechanics for Teens and Young Adults</t>
  </si>
  <si>
    <t>10.5040/9781805016045</t>
  </si>
  <si>
    <t>https://doi.org/10.5040/9781805016045?locatt=label:secondary_jkplibrary</t>
  </si>
  <si>
    <t>My Anxiety Handbook</t>
  </si>
  <si>
    <t>Sue Knowles,Bridie Gallagher,Phoebe McEwen</t>
  </si>
  <si>
    <t>10.5040/9781805014669</t>
  </si>
  <si>
    <t>https://doi.org/10.5040/9781805014669?locatt=label:secondary_jkplibrary</t>
  </si>
  <si>
    <t>My Black Motherhood</t>
  </si>
  <si>
    <t>Sandra Igwe</t>
  </si>
  <si>
    <t>10.5040/9781805016489</t>
  </si>
  <si>
    <t>https://doi.org/10.5040/9781805016489?locatt=label:secondary_jkplibrary</t>
  </si>
  <si>
    <t>My Intense Emotions Handbook</t>
  </si>
  <si>
    <t>Sue Knowles, Bridie Gallagher and Hannah Bromley</t>
  </si>
  <si>
    <t>10.5040/9781805015475</t>
  </si>
  <si>
    <t>https://doi.org/10.5040/9781805015475?locatt=label:secondary_jkplibrary</t>
  </si>
  <si>
    <t>OCD  - Tools to Help You Fight Back!</t>
  </si>
  <si>
    <t>Cynthia Turner,Chloë Volz,Georgina Krebs</t>
  </si>
  <si>
    <t>10.5040/9781805014348</t>
  </si>
  <si>
    <t>https://doi.org/10.5040/9781805014348?locatt=label:secondary_jkplibrary</t>
  </si>
  <si>
    <t>Outsmarting Worry</t>
  </si>
  <si>
    <t>Dawn Huebner</t>
  </si>
  <si>
    <t>10.5040/9781805014607</t>
  </si>
  <si>
    <t>https://doi.org/10.5040/9781805014607?locatt=label:secondary_jkplibrary</t>
  </si>
  <si>
    <t>Postnatal PTSD</t>
  </si>
  <si>
    <t>Kim Thomas with Shona McCann</t>
  </si>
  <si>
    <t>10.5040/9781805015727</t>
  </si>
  <si>
    <t>https://doi.org/10.5040/9781805015727?locatt=label:secondary_jkplibrary</t>
  </si>
  <si>
    <t>Preventing and Responding to Student Suicide</t>
  </si>
  <si>
    <t>Sharon Mallon and Jo Smith, Foreword by Rosie Tressler OBE, CEO, Student Minds</t>
  </si>
  <si>
    <t>10.5040/9781805015505</t>
  </si>
  <si>
    <t>https://doi.org/10.5040/9781805015505?locatt=label:secondary_jkplibrary</t>
  </si>
  <si>
    <t>Supporting People Bereaved through a Drug- or Alcohol-Related Death</t>
  </si>
  <si>
    <t>Peter Cartwright</t>
  </si>
  <si>
    <t>10.5040/9781805014539</t>
  </si>
  <si>
    <t>https://doi.org/10.5040/9781805014539?locatt=label:secondary_jkplibrary</t>
  </si>
  <si>
    <t>Talking About BPD</t>
  </si>
  <si>
    <t>Rosie Cappuccino. Foreword by Kimberley Wilson.</t>
  </si>
  <si>
    <t>10.5040/9781805016021</t>
  </si>
  <si>
    <t>https://doi.org/10.5040/9781805016021?locatt=label:secondary_jkplibrary</t>
  </si>
  <si>
    <t>The ACT Workbook for Teens with OCD</t>
  </si>
  <si>
    <t>Patricia Zurita Ona, Psy.D</t>
  </si>
  <si>
    <t>10.5040/9781805015017</t>
  </si>
  <si>
    <t>https://doi.org/10.5040/9781805015017?locatt=label:secondary_jkplibrary</t>
  </si>
  <si>
    <t>The A-Z Guide to Exposure</t>
  </si>
  <si>
    <t>Dawn Huebner, PhD and Erin Neely, PsyD</t>
  </si>
  <si>
    <t>10.5040/9781805016861</t>
  </si>
  <si>
    <t>https://doi.org/10.5040/9781805016861?locatt=label:secondary_jkplibrary</t>
  </si>
  <si>
    <t>The Bipolar Disorder Journal</t>
  </si>
  <si>
    <t>Cara Lisette. Foreword by Dr Thomas Richardson.</t>
  </si>
  <si>
    <t>10.5040/9781805017073</t>
  </si>
  <si>
    <t>https://doi.org/10.5040/9781805017073?locatt=label:secondary_jkplibrary</t>
  </si>
  <si>
    <t>The Carer's Guide to Schizophrenia</t>
  </si>
  <si>
    <t>Terence V. McCann, Dan I. Lubman and Gayelene Boardman. Foreword by Professor Allan Fels</t>
  </si>
  <si>
    <t>10.5040/9781805015741</t>
  </si>
  <si>
    <t>https://doi.org/10.5040/9781805015741?locatt=label:secondary_jkplibrary</t>
  </si>
  <si>
    <t>The CBT Art Workbook for Coping with Depression</t>
  </si>
  <si>
    <t>10.5040/9781805015086</t>
  </si>
  <si>
    <t>https://doi.org/10.5040/9781805015086?locatt=label:secondary_jkplibrary</t>
  </si>
  <si>
    <t>The CBT Art Workbook for Managing Anger</t>
  </si>
  <si>
    <t>10.5040/9781805015109</t>
  </si>
  <si>
    <t>https://doi.org/10.5040/9781805015109?locatt=label:secondary_jkplibrary</t>
  </si>
  <si>
    <t>The CBT Art Workbook for Managing Stress</t>
  </si>
  <si>
    <t>10.5040/9781805015093</t>
  </si>
  <si>
    <t>https://doi.org/10.5040/9781805015093?locatt=label:secondary_jkplibrary</t>
  </si>
  <si>
    <t>The Creative Toolkit for Working with Grief and Bereavement</t>
  </si>
  <si>
    <t>Claudia Coenen</t>
  </si>
  <si>
    <t>10.5040/9781805015161</t>
  </si>
  <si>
    <t>https://doi.org/10.5040/9781805015161?locatt=label:secondary_jkplibrary</t>
  </si>
  <si>
    <t>The CWP and EMHP Handbook</t>
  </si>
  <si>
    <t>Hugh Miller. Foreword by Peter Fonagy OBE.</t>
  </si>
  <si>
    <t>10.5040/9781805016687</t>
  </si>
  <si>
    <t>https://doi.org/10.5040/9781805016687?locatt=label:secondary_jkplibrary</t>
  </si>
  <si>
    <t>The DBT Workbook for Alcohol and Drug Addiction</t>
  </si>
  <si>
    <t>Laura J. Petracek. Foreword by Gillian Galen, PsyD.</t>
  </si>
  <si>
    <t>10.5040/9781805016618</t>
  </si>
  <si>
    <t>https://doi.org/10.5040/9781805016618?locatt=label:secondary_jkplibrary</t>
  </si>
  <si>
    <t>The Eating Disorder Recovery Journal</t>
  </si>
  <si>
    <t>Cara Lisette. Foreword by Dr Emily David.</t>
  </si>
  <si>
    <t>10.5040/9781805016571</t>
  </si>
  <si>
    <t>https://doi.org/10.5040/9781805016571?locatt=label:secondary_jkplibrary</t>
  </si>
  <si>
    <t>The Gambling Disorder Treatment Handbook</t>
  </si>
  <si>
    <t>Jody Bechtold and Alyssa Wilson</t>
  </si>
  <si>
    <t>10.5040/9781805015796</t>
  </si>
  <si>
    <t>https://doi.org/10.5040/9781805015796?locatt=label:secondary_jkplibrary</t>
  </si>
  <si>
    <t>The Incredible Teenage Brain</t>
  </si>
  <si>
    <t>Bettina Hohnen,Jane Gilmour,Tara Murphy</t>
  </si>
  <si>
    <t>10.5040/9781805014775</t>
  </si>
  <si>
    <t>https://doi.org/10.5040/9781805014775?locatt=label:secondary_jkplibrary</t>
  </si>
  <si>
    <t>The Mental Health and Wellbeing Workout for Teens</t>
  </si>
  <si>
    <t>Paula Nagel</t>
  </si>
  <si>
    <t>10.5040/9781805014638</t>
  </si>
  <si>
    <t>https://doi.org/10.5040/9781805014638?locatt=label:secondary_jkplibrary</t>
  </si>
  <si>
    <t>The Psychosis and Mental Health Recovery Workbook</t>
  </si>
  <si>
    <t>Jennifer Gerlach</t>
  </si>
  <si>
    <t>10.5040/9781805017066</t>
  </si>
  <si>
    <t>https://doi.org/10.5040/9781805017066?locatt=label:secondary_jkplibrary</t>
  </si>
  <si>
    <t>The Ultimate Anxiety Toolkit</t>
  </si>
  <si>
    <t>Risa Williams</t>
  </si>
  <si>
    <t>10.5040/9781805016151</t>
  </si>
  <si>
    <t>https://doi.org/10.5040/9781805016151?locatt=label:secondary_jkplibrary</t>
  </si>
  <si>
    <t>The Ultimate Self-Esteem Toolkit</t>
  </si>
  <si>
    <t>10.5040/9781805016533</t>
  </si>
  <si>
    <t>https://doi.org/10.5040/9781805016533?locatt=label:secondary_jkplibrary</t>
  </si>
  <si>
    <t>Therapy in Colour</t>
  </si>
  <si>
    <t>Dr Isha Mckenzie-Mavinga, Kris Black, Karen Carberry and Eugene Ellis</t>
  </si>
  <si>
    <t>10.5040/9781805016984</t>
  </si>
  <si>
    <t>https://doi.org/10.5040/9781805016984?locatt=label:secondary_jkplibrary</t>
  </si>
  <si>
    <t>Things I Got Wrong So You Don't Have To</t>
  </si>
  <si>
    <t>10.5040/9781805016816</t>
  </si>
  <si>
    <t>https://doi.org/10.5040/9781805016816?locatt=label:secondary_jkplibrary</t>
  </si>
  <si>
    <t>Turn the Tide on Climate Anxiety</t>
  </si>
  <si>
    <t>Megan Kennedy-Woodard and Dr Patrick Kennedy-Williams. Foreword by Arizona Muse - Founder and Trustee of Dirt Foundation for the Regeneration of Earth</t>
  </si>
  <si>
    <t>10.5040/9781805016472</t>
  </si>
  <si>
    <t>https://doi.org/10.5040/9781805016472?locatt=label:secondary_jkplibrary</t>
  </si>
  <si>
    <t>Unlock Your Resilience</t>
  </si>
  <si>
    <t>Stephanie Azri. Foreword by Rachel Kelly.</t>
  </si>
  <si>
    <t>10.5040/9781805015062</t>
  </si>
  <si>
    <t>https://doi.org/10.5040/9781805015062?locatt=label:secondary_jkplibrary</t>
  </si>
  <si>
    <t>What I Do to Get Through</t>
  </si>
  <si>
    <t>Olivia Sagan and James Withey, Foreword by Cathy Rentzenbrink</t>
  </si>
  <si>
    <t>10.5040/9781805015376</t>
  </si>
  <si>
    <t>https://doi.org/10.5040/9781805015376?locatt=label:secondary_jkplibrary</t>
  </si>
  <si>
    <t>You Can Change the World!</t>
  </si>
  <si>
    <t>Margaret Rooke</t>
  </si>
  <si>
    <t>10.5040/9781805017974</t>
  </si>
  <si>
    <t>https://doi.org/10.5040/9781805017974?locatt=label:secondary_jkplibrary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</si>
</sst>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scheme val="minor"/>
    </font>
    <font>
      <sz val="1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C2C7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4">
    <xf numFmtId="0" fontId="0" fillId="0" borderId="0" xfId="0"/>
    <xf numFmtId="0" fontId="14" fillId="33" borderId="0" xfId="0" applyFont="1" applyFill="1"/>
    <xf numFmtId="0" fontId="17" fillId="0" borderId="0" xfId="0" applyFont="1"/>
    <xf numFmtId="0" fontId="14" fillId="3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1" fontId="19" fillId="0" borderId="0" xfId="0" applyNumberFormat="1" applyFont="1"/>
    <xf numFmtId="1" fontId="20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C2C75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0"/>
  <sheetViews>
    <sheetView tabSelected="1" workbookViewId="0"/>
  </sheetViews>
  <sheetFormatPr defaultRowHeight="14.5"/>
  <cols>
    <col min="1" max="1" width="27.453125" bestFit="1" customWidth="1"/>
    <col min="2" max="3" width="16.81640625" bestFit="1" customWidth="1"/>
    <col min="4" max="4" width="18" bestFit="1" customWidth="1"/>
    <col min="6" max="6" width="46.81640625" customWidth="1"/>
    <col min="7" max="7" width="37.26953125" customWidth="1"/>
    <col min="8" max="8" width="22.7265625" bestFit="1" customWidth="1"/>
    <col min="10" max="10" width="21.453125" bestFit="1" customWidth="1"/>
    <col min="11" max="11" width="13.26953125" style="4" bestFit="1" customWidth="1"/>
    <col min="12" max="12" width="8.81640625" bestFit="1" customWidth="1"/>
    <col min="21" max="21" width="64" bestFit="1" customWidth="1"/>
  </cols>
  <sheetData>
    <row r="1" spans="1:22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t="str">
        <f>"9781805016700"</f>
        <v>9781805016700</v>
      </c>
      <c r="C2" t="str">
        <f>"9781839971570"</f>
        <v>9781839971570</v>
      </c>
      <c r="D2" t="str">
        <f>"9781839971587"</f>
        <v>9781839971587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s="4">
        <v>2023</v>
      </c>
      <c r="L2">
        <v>2024</v>
      </c>
      <c r="M2" t="s">
        <v>28</v>
      </c>
      <c r="N2" t="s">
        <v>28</v>
      </c>
      <c r="O2" t="s">
        <v>28</v>
      </c>
      <c r="P2" t="s">
        <v>28</v>
      </c>
      <c r="Q2" t="s">
        <v>28</v>
      </c>
      <c r="R2" t="s">
        <v>28</v>
      </c>
      <c r="S2" t="s">
        <v>28</v>
      </c>
      <c r="T2" t="s">
        <v>28</v>
      </c>
      <c r="U2" t="s">
        <v>29</v>
      </c>
      <c r="V2" t="s">
        <v>30</v>
      </c>
    </row>
    <row r="3" spans="1:22">
      <c r="A3" t="s">
        <v>22</v>
      </c>
      <c r="B3" t="str">
        <f>"9781805015918"</f>
        <v>9781805015918</v>
      </c>
      <c r="C3" t="str">
        <f>"9781787755796"</f>
        <v>9781787755796</v>
      </c>
      <c r="D3" t="str">
        <f>"9781787755802"</f>
        <v>9781787755802</v>
      </c>
      <c r="F3" t="s">
        <v>31</v>
      </c>
      <c r="G3" t="s">
        <v>32</v>
      </c>
      <c r="H3" t="s">
        <v>25</v>
      </c>
      <c r="I3" t="s">
        <v>26</v>
      </c>
      <c r="J3" t="s">
        <v>33</v>
      </c>
      <c r="K3" s="4">
        <v>2022</v>
      </c>
      <c r="L3">
        <v>2024</v>
      </c>
      <c r="M3" t="s">
        <v>28</v>
      </c>
      <c r="N3" t="s">
        <v>28</v>
      </c>
      <c r="O3" t="s">
        <v>28</v>
      </c>
      <c r="P3" t="s">
        <v>28</v>
      </c>
      <c r="Q3" t="s">
        <v>28</v>
      </c>
      <c r="R3" t="s">
        <v>28</v>
      </c>
      <c r="S3" t="s">
        <v>28</v>
      </c>
      <c r="T3" t="s">
        <v>28</v>
      </c>
      <c r="U3" t="s">
        <v>34</v>
      </c>
      <c r="V3" t="s">
        <v>30</v>
      </c>
    </row>
    <row r="4" spans="1:22">
      <c r="A4" t="s">
        <v>22</v>
      </c>
      <c r="B4" t="str">
        <f>"9781805014379"</f>
        <v>9781805014379</v>
      </c>
      <c r="C4" t="str">
        <f>"9781849056816"</f>
        <v>9781849056816</v>
      </c>
      <c r="D4" t="str">
        <f>"9781784501884"</f>
        <v>9781784501884</v>
      </c>
      <c r="F4" t="s">
        <v>35</v>
      </c>
      <c r="G4" t="s">
        <v>36</v>
      </c>
      <c r="H4" t="s">
        <v>25</v>
      </c>
      <c r="I4" t="s">
        <v>26</v>
      </c>
      <c r="J4" t="s">
        <v>37</v>
      </c>
      <c r="K4" s="4">
        <v>2021</v>
      </c>
      <c r="L4">
        <v>2024</v>
      </c>
      <c r="M4" t="s">
        <v>28</v>
      </c>
      <c r="N4" t="s">
        <v>28</v>
      </c>
      <c r="O4" t="s">
        <v>28</v>
      </c>
      <c r="P4" t="s">
        <v>28</v>
      </c>
      <c r="Q4" t="s">
        <v>28</v>
      </c>
      <c r="R4" t="s">
        <v>28</v>
      </c>
      <c r="S4" t="s">
        <v>28</v>
      </c>
      <c r="T4" t="s">
        <v>28</v>
      </c>
      <c r="U4" t="s">
        <v>38</v>
      </c>
      <c r="V4" t="s">
        <v>30</v>
      </c>
    </row>
    <row r="5" spans="1:22">
      <c r="A5" t="s">
        <v>22</v>
      </c>
      <c r="B5" t="str">
        <f>"9781805016403"</f>
        <v>9781805016403</v>
      </c>
      <c r="C5" t="str">
        <f>"9781787759626"</f>
        <v>9781787759626</v>
      </c>
      <c r="D5" t="str">
        <f>"9781787759633"</f>
        <v>9781787759633</v>
      </c>
      <c r="F5" t="s">
        <v>39</v>
      </c>
      <c r="G5" t="s">
        <v>40</v>
      </c>
      <c r="H5" t="s">
        <v>25</v>
      </c>
      <c r="I5" t="s">
        <v>26</v>
      </c>
      <c r="J5" t="s">
        <v>41</v>
      </c>
      <c r="K5" s="4">
        <v>2022</v>
      </c>
      <c r="L5">
        <v>2024</v>
      </c>
      <c r="M5" t="s">
        <v>28</v>
      </c>
      <c r="N5" t="s">
        <v>28</v>
      </c>
      <c r="O5" t="s">
        <v>28</v>
      </c>
      <c r="P5" t="s">
        <v>28</v>
      </c>
      <c r="Q5" t="s">
        <v>28</v>
      </c>
      <c r="R5" t="s">
        <v>28</v>
      </c>
      <c r="S5" t="s">
        <v>28</v>
      </c>
      <c r="T5" t="s">
        <v>28</v>
      </c>
      <c r="U5" t="s">
        <v>42</v>
      </c>
      <c r="V5" t="s">
        <v>30</v>
      </c>
    </row>
    <row r="6" spans="1:22">
      <c r="A6" t="s">
        <v>22</v>
      </c>
      <c r="B6" t="str">
        <f>"9781805016632"</f>
        <v>9781805016632</v>
      </c>
      <c r="C6" t="str">
        <f>"9781839971334"</f>
        <v>9781839971334</v>
      </c>
      <c r="D6" t="str">
        <f>"9781839971341"</f>
        <v>9781839971341</v>
      </c>
      <c r="F6" t="s">
        <v>43</v>
      </c>
      <c r="G6" t="s">
        <v>44</v>
      </c>
      <c r="H6" t="s">
        <v>45</v>
      </c>
      <c r="I6" t="s">
        <v>26</v>
      </c>
      <c r="J6" t="s">
        <v>46</v>
      </c>
      <c r="K6" s="4">
        <v>2023</v>
      </c>
      <c r="L6">
        <v>2024</v>
      </c>
      <c r="M6" t="s">
        <v>28</v>
      </c>
      <c r="N6" t="s">
        <v>28</v>
      </c>
      <c r="O6" t="s">
        <v>28</v>
      </c>
      <c r="P6" t="s">
        <v>28</v>
      </c>
      <c r="Q6" t="s">
        <v>28</v>
      </c>
      <c r="R6" t="s">
        <v>28</v>
      </c>
      <c r="S6" t="s">
        <v>28</v>
      </c>
      <c r="T6" t="s">
        <v>28</v>
      </c>
      <c r="U6" t="s">
        <v>47</v>
      </c>
      <c r="V6" t="s">
        <v>30</v>
      </c>
    </row>
    <row r="7" spans="1:22">
      <c r="A7" t="s">
        <v>22</v>
      </c>
      <c r="B7" t="str">
        <f>"9781805016960"</f>
        <v>9781805016960</v>
      </c>
      <c r="C7" t="str">
        <f>"9781839975202"</f>
        <v>9781839975202</v>
      </c>
      <c r="D7" t="str">
        <f>"9781839975219"</f>
        <v>9781839975219</v>
      </c>
      <c r="F7" t="s">
        <v>48</v>
      </c>
      <c r="G7" t="s">
        <v>49</v>
      </c>
      <c r="H7" t="s">
        <v>25</v>
      </c>
      <c r="I7" t="s">
        <v>26</v>
      </c>
      <c r="J7" t="s">
        <v>50</v>
      </c>
      <c r="K7" s="4">
        <v>2023</v>
      </c>
      <c r="L7">
        <v>2024</v>
      </c>
      <c r="M7" t="s">
        <v>28</v>
      </c>
      <c r="N7" t="s">
        <v>28</v>
      </c>
      <c r="O7" t="s">
        <v>28</v>
      </c>
      <c r="P7" t="s">
        <v>28</v>
      </c>
      <c r="Q7" t="s">
        <v>28</v>
      </c>
      <c r="R7" t="s">
        <v>28</v>
      </c>
      <c r="S7" t="s">
        <v>28</v>
      </c>
      <c r="T7" t="s">
        <v>28</v>
      </c>
      <c r="U7" t="s">
        <v>51</v>
      </c>
      <c r="V7" t="s">
        <v>30</v>
      </c>
    </row>
    <row r="8" spans="1:22">
      <c r="A8" t="s">
        <v>22</v>
      </c>
      <c r="B8" t="str">
        <f>"9781805016335"</f>
        <v>9781805016335</v>
      </c>
      <c r="C8" t="str">
        <f>"9781787759442"</f>
        <v>9781787759442</v>
      </c>
      <c r="D8" t="str">
        <f>"9781787759459"</f>
        <v>9781787759459</v>
      </c>
      <c r="F8" t="s">
        <v>52</v>
      </c>
      <c r="G8" t="s">
        <v>53</v>
      </c>
      <c r="H8" t="s">
        <v>25</v>
      </c>
      <c r="I8" t="s">
        <v>26</v>
      </c>
      <c r="J8" t="s">
        <v>54</v>
      </c>
      <c r="K8" s="4">
        <v>2023</v>
      </c>
      <c r="L8">
        <v>2024</v>
      </c>
      <c r="M8" t="s">
        <v>28</v>
      </c>
      <c r="N8" t="s">
        <v>28</v>
      </c>
      <c r="O8" t="s">
        <v>28</v>
      </c>
      <c r="P8" t="s">
        <v>28</v>
      </c>
      <c r="Q8" t="s">
        <v>28</v>
      </c>
      <c r="R8" t="s">
        <v>28</v>
      </c>
      <c r="S8" t="s">
        <v>28</v>
      </c>
      <c r="T8" t="s">
        <v>28</v>
      </c>
      <c r="U8" t="s">
        <v>55</v>
      </c>
      <c r="V8" t="s">
        <v>30</v>
      </c>
    </row>
    <row r="9" spans="1:22">
      <c r="A9" t="s">
        <v>22</v>
      </c>
      <c r="B9" t="str">
        <f>"9781805015970"</f>
        <v>9781805015970</v>
      </c>
      <c r="C9" t="str">
        <f>"9781787755857"</f>
        <v>9781787755857</v>
      </c>
      <c r="D9" t="str">
        <f>"9781787755864"</f>
        <v>9781787755864</v>
      </c>
      <c r="F9" t="s">
        <v>56</v>
      </c>
      <c r="G9" t="s">
        <v>57</v>
      </c>
      <c r="H9" t="s">
        <v>25</v>
      </c>
      <c r="I9" t="s">
        <v>26</v>
      </c>
      <c r="J9" t="s">
        <v>58</v>
      </c>
      <c r="K9" s="4">
        <v>2022</v>
      </c>
      <c r="L9">
        <v>2024</v>
      </c>
      <c r="M9" t="s">
        <v>28</v>
      </c>
      <c r="N9" t="s">
        <v>28</v>
      </c>
      <c r="O9" t="s">
        <v>28</v>
      </c>
      <c r="P9" t="s">
        <v>28</v>
      </c>
      <c r="Q9" t="s">
        <v>28</v>
      </c>
      <c r="R9" t="s">
        <v>28</v>
      </c>
      <c r="S9" t="s">
        <v>28</v>
      </c>
      <c r="T9" t="s">
        <v>28</v>
      </c>
      <c r="U9" t="s">
        <v>59</v>
      </c>
      <c r="V9" t="s">
        <v>30</v>
      </c>
    </row>
    <row r="10" spans="1:22">
      <c r="A10" t="s">
        <v>22</v>
      </c>
      <c r="B10" t="str">
        <f>"9781805016557"</f>
        <v>9781805016557</v>
      </c>
      <c r="C10" t="str">
        <f>"9781839971266"</f>
        <v>9781839971266</v>
      </c>
      <c r="D10" t="str">
        <f>"9781839971273"</f>
        <v>9781839971273</v>
      </c>
      <c r="F10" t="s">
        <v>60</v>
      </c>
      <c r="G10" t="s">
        <v>61</v>
      </c>
      <c r="H10" t="s">
        <v>25</v>
      </c>
      <c r="I10" t="s">
        <v>26</v>
      </c>
      <c r="J10" t="s">
        <v>62</v>
      </c>
      <c r="K10" s="4">
        <v>2022</v>
      </c>
      <c r="L10">
        <v>2024</v>
      </c>
      <c r="M10" t="s">
        <v>28</v>
      </c>
      <c r="N10" t="s">
        <v>28</v>
      </c>
      <c r="O10" t="s">
        <v>28</v>
      </c>
      <c r="P10" t="s">
        <v>28</v>
      </c>
      <c r="Q10" t="s">
        <v>28</v>
      </c>
      <c r="R10" t="s">
        <v>28</v>
      </c>
      <c r="S10" t="s">
        <v>28</v>
      </c>
      <c r="T10" t="s">
        <v>28</v>
      </c>
      <c r="U10" t="s">
        <v>63</v>
      </c>
      <c r="V10" t="s">
        <v>30</v>
      </c>
    </row>
    <row r="11" spans="1:22">
      <c r="A11" t="s">
        <v>22</v>
      </c>
      <c r="B11" t="str">
        <f>"9781805014898"</f>
        <v>9781805014898</v>
      </c>
      <c r="C11" t="str">
        <f>"9781787750500"</f>
        <v>9781787750500</v>
      </c>
      <c r="D11" t="str">
        <f>"9781787750852"</f>
        <v>9781787750852</v>
      </c>
      <c r="F11" t="s">
        <v>64</v>
      </c>
      <c r="G11" t="s">
        <v>65</v>
      </c>
      <c r="H11" t="s">
        <v>25</v>
      </c>
      <c r="I11" t="s">
        <v>26</v>
      </c>
      <c r="J11" t="s">
        <v>66</v>
      </c>
      <c r="K11" s="4">
        <v>2021</v>
      </c>
      <c r="L11">
        <v>2024</v>
      </c>
      <c r="M11" t="s">
        <v>28</v>
      </c>
      <c r="N11" t="s">
        <v>28</v>
      </c>
      <c r="O11" t="s">
        <v>28</v>
      </c>
      <c r="P11" t="s">
        <v>28</v>
      </c>
      <c r="Q11" t="s">
        <v>28</v>
      </c>
      <c r="R11" t="s">
        <v>28</v>
      </c>
      <c r="S11" t="s">
        <v>28</v>
      </c>
      <c r="T11" t="s">
        <v>28</v>
      </c>
      <c r="U11" t="s">
        <v>67</v>
      </c>
      <c r="V11" t="s">
        <v>30</v>
      </c>
    </row>
    <row r="12" spans="1:22">
      <c r="A12" t="s">
        <v>22</v>
      </c>
      <c r="B12" t="str">
        <f>"9781805014768"</f>
        <v>9781805014768</v>
      </c>
      <c r="C12" t="str">
        <f>"9781785925603"</f>
        <v>9781785925603</v>
      </c>
      <c r="D12" t="str">
        <f>"9781784509538"</f>
        <v>9781784509538</v>
      </c>
      <c r="F12" t="s">
        <v>68</v>
      </c>
      <c r="G12" t="s">
        <v>69</v>
      </c>
      <c r="H12" t="s">
        <v>25</v>
      </c>
      <c r="I12" t="s">
        <v>26</v>
      </c>
      <c r="J12" t="s">
        <v>70</v>
      </c>
      <c r="K12" s="4">
        <v>2020</v>
      </c>
      <c r="L12">
        <v>2024</v>
      </c>
      <c r="M12" t="s">
        <v>28</v>
      </c>
      <c r="N12" t="s">
        <v>28</v>
      </c>
      <c r="O12" t="s">
        <v>28</v>
      </c>
      <c r="P12" t="s">
        <v>28</v>
      </c>
      <c r="Q12" t="s">
        <v>28</v>
      </c>
      <c r="R12" t="s">
        <v>28</v>
      </c>
      <c r="S12" t="s">
        <v>28</v>
      </c>
      <c r="T12" t="s">
        <v>28</v>
      </c>
      <c r="U12" t="s">
        <v>71</v>
      </c>
      <c r="V12" t="s">
        <v>30</v>
      </c>
    </row>
    <row r="13" spans="1:22">
      <c r="A13" t="s">
        <v>22</v>
      </c>
      <c r="B13" t="str">
        <f>"9781805014676"</f>
        <v>9781805014676</v>
      </c>
      <c r="C13" t="str">
        <f>"9781785924347"</f>
        <v>9781785924347</v>
      </c>
      <c r="D13" t="str">
        <f>"9781784508067"</f>
        <v>9781784508067</v>
      </c>
      <c r="F13" t="s">
        <v>72</v>
      </c>
      <c r="G13" t="s">
        <v>73</v>
      </c>
      <c r="H13" t="s">
        <v>25</v>
      </c>
      <c r="I13" t="s">
        <v>26</v>
      </c>
      <c r="J13" t="s">
        <v>74</v>
      </c>
      <c r="K13" s="4">
        <v>2018</v>
      </c>
      <c r="L13">
        <v>2024</v>
      </c>
      <c r="M13" t="s">
        <v>28</v>
      </c>
      <c r="N13" t="s">
        <v>28</v>
      </c>
      <c r="O13" t="s">
        <v>28</v>
      </c>
      <c r="P13" t="s">
        <v>28</v>
      </c>
      <c r="Q13" t="s">
        <v>28</v>
      </c>
      <c r="R13" t="s">
        <v>28</v>
      </c>
      <c r="S13" t="s">
        <v>28</v>
      </c>
      <c r="T13" t="s">
        <v>28</v>
      </c>
      <c r="U13" t="s">
        <v>75</v>
      </c>
      <c r="V13" t="s">
        <v>30</v>
      </c>
    </row>
    <row r="14" spans="1:22">
      <c r="A14" t="s">
        <v>22</v>
      </c>
      <c r="B14" t="str">
        <f>"9781805015345"</f>
        <v>9781805015345</v>
      </c>
      <c r="C14" t="str">
        <f>"9781787752948"</f>
        <v>9781787752948</v>
      </c>
      <c r="D14" t="str">
        <f>""</f>
        <v/>
      </c>
      <c r="F14" t="s">
        <v>72</v>
      </c>
      <c r="G14" t="s">
        <v>76</v>
      </c>
      <c r="H14" t="s">
        <v>25</v>
      </c>
      <c r="I14" t="s">
        <v>26</v>
      </c>
      <c r="J14" t="s">
        <v>77</v>
      </c>
      <c r="K14" s="4">
        <v>2020</v>
      </c>
      <c r="L14">
        <v>2024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28</v>
      </c>
      <c r="S14" t="s">
        <v>28</v>
      </c>
      <c r="T14" t="s">
        <v>28</v>
      </c>
      <c r="U14" t="s">
        <v>78</v>
      </c>
      <c r="V14" t="s">
        <v>30</v>
      </c>
    </row>
    <row r="15" spans="1:22">
      <c r="A15" t="s">
        <v>22</v>
      </c>
      <c r="B15" t="str">
        <f>"9781805016830"</f>
        <v>9781805016830</v>
      </c>
      <c r="C15" t="str">
        <f>"9781839972690"</f>
        <v>9781839972690</v>
      </c>
      <c r="D15" t="str">
        <f>"9781839972706"</f>
        <v>9781839972706</v>
      </c>
      <c r="F15" t="s">
        <v>79</v>
      </c>
      <c r="G15" t="s">
        <v>80</v>
      </c>
      <c r="H15" t="s">
        <v>25</v>
      </c>
      <c r="I15" t="s">
        <v>26</v>
      </c>
      <c r="J15" t="s">
        <v>81</v>
      </c>
      <c r="K15" s="4">
        <v>2023</v>
      </c>
      <c r="L15">
        <v>2024</v>
      </c>
      <c r="M15" t="s">
        <v>28</v>
      </c>
      <c r="N15" t="s">
        <v>28</v>
      </c>
      <c r="O15" t="s">
        <v>28</v>
      </c>
      <c r="P15" t="s">
        <v>28</v>
      </c>
      <c r="Q15" t="s">
        <v>28</v>
      </c>
      <c r="R15" t="s">
        <v>28</v>
      </c>
      <c r="S15" t="s">
        <v>28</v>
      </c>
      <c r="T15" t="s">
        <v>28</v>
      </c>
      <c r="U15" t="s">
        <v>82</v>
      </c>
      <c r="V15" t="s">
        <v>30</v>
      </c>
    </row>
    <row r="16" spans="1:22">
      <c r="A16" t="s">
        <v>22</v>
      </c>
      <c r="B16" t="str">
        <f>"9781805015802"</f>
        <v>9781805015802</v>
      </c>
      <c r="C16" t="str">
        <f>"9781787754751"</f>
        <v>9781787754751</v>
      </c>
      <c r="D16" t="str">
        <f>""</f>
        <v/>
      </c>
      <c r="F16" t="s">
        <v>83</v>
      </c>
      <c r="G16" t="s">
        <v>84</v>
      </c>
      <c r="H16" t="s">
        <v>25</v>
      </c>
      <c r="I16" t="s">
        <v>26</v>
      </c>
      <c r="J16" t="s">
        <v>85</v>
      </c>
      <c r="K16" s="4">
        <v>2022</v>
      </c>
      <c r="L16">
        <v>2024</v>
      </c>
      <c r="M16" t="s">
        <v>28</v>
      </c>
      <c r="N16" t="s">
        <v>28</v>
      </c>
      <c r="O16" t="s">
        <v>28</v>
      </c>
      <c r="P16" t="s">
        <v>28</v>
      </c>
      <c r="Q16" t="s">
        <v>28</v>
      </c>
      <c r="R16" t="s">
        <v>28</v>
      </c>
      <c r="S16" t="s">
        <v>28</v>
      </c>
      <c r="T16" t="s">
        <v>28</v>
      </c>
      <c r="U16" t="s">
        <v>86</v>
      </c>
      <c r="V16" t="s">
        <v>30</v>
      </c>
    </row>
    <row r="17" spans="1:22">
      <c r="A17" t="s">
        <v>22</v>
      </c>
      <c r="B17" t="str">
        <f>"9781805014867"</f>
        <v>9781805014867</v>
      </c>
      <c r="C17" t="str">
        <f>"9781785926754"</f>
        <v>9781785926754</v>
      </c>
      <c r="D17" t="str">
        <f>"9781785926778"</f>
        <v>9781785926778</v>
      </c>
      <c r="F17" t="s">
        <v>87</v>
      </c>
      <c r="G17" t="s">
        <v>88</v>
      </c>
      <c r="H17" t="s">
        <v>25</v>
      </c>
      <c r="I17" t="s">
        <v>26</v>
      </c>
      <c r="J17" t="s">
        <v>89</v>
      </c>
      <c r="K17" s="4">
        <v>2019</v>
      </c>
      <c r="L17">
        <v>2024</v>
      </c>
      <c r="M17" t="s">
        <v>28</v>
      </c>
      <c r="N17" t="s">
        <v>28</v>
      </c>
      <c r="O17" t="s">
        <v>28</v>
      </c>
      <c r="P17" t="s">
        <v>28</v>
      </c>
      <c r="Q17" t="s">
        <v>28</v>
      </c>
      <c r="R17" t="s">
        <v>28</v>
      </c>
      <c r="S17" t="s">
        <v>28</v>
      </c>
      <c r="T17" t="s">
        <v>28</v>
      </c>
      <c r="U17" t="s">
        <v>90</v>
      </c>
      <c r="V17" t="s">
        <v>30</v>
      </c>
    </row>
    <row r="18" spans="1:22">
      <c r="A18" t="s">
        <v>22</v>
      </c>
      <c r="B18" t="str">
        <f>"9781805016205"</f>
        <v>9781805016205</v>
      </c>
      <c r="C18" t="str">
        <f>"9781787758278"</f>
        <v>9781787758278</v>
      </c>
      <c r="D18" t="str">
        <f>"9781787758285"</f>
        <v>9781787758285</v>
      </c>
      <c r="F18" t="s">
        <v>91</v>
      </c>
      <c r="G18" t="s">
        <v>92</v>
      </c>
      <c r="H18" t="s">
        <v>25</v>
      </c>
      <c r="I18" t="s">
        <v>26</v>
      </c>
      <c r="J18" t="s">
        <v>93</v>
      </c>
      <c r="K18" s="4">
        <v>2023</v>
      </c>
      <c r="L18">
        <v>2024</v>
      </c>
      <c r="M18" t="s">
        <v>28</v>
      </c>
      <c r="N18" t="s">
        <v>28</v>
      </c>
      <c r="O18" t="s">
        <v>28</v>
      </c>
      <c r="P18" t="s">
        <v>28</v>
      </c>
      <c r="Q18" t="s">
        <v>28</v>
      </c>
      <c r="R18" t="s">
        <v>28</v>
      </c>
      <c r="S18" t="s">
        <v>28</v>
      </c>
      <c r="T18" t="s">
        <v>28</v>
      </c>
      <c r="U18" t="s">
        <v>94</v>
      </c>
      <c r="V18" t="s">
        <v>30</v>
      </c>
    </row>
    <row r="19" spans="1:22">
      <c r="A19" t="s">
        <v>22</v>
      </c>
      <c r="B19" t="str">
        <f>"9781805015604"</f>
        <v>9781805015604</v>
      </c>
      <c r="C19" t="str">
        <f>"9781787755086"</f>
        <v>9781787755086</v>
      </c>
      <c r="D19" t="str">
        <f>"9781787755093"</f>
        <v>9781787755093</v>
      </c>
      <c r="F19" t="s">
        <v>95</v>
      </c>
      <c r="G19" t="s">
        <v>96</v>
      </c>
      <c r="H19" t="s">
        <v>25</v>
      </c>
      <c r="I19" t="s">
        <v>26</v>
      </c>
      <c r="J19" t="s">
        <v>97</v>
      </c>
      <c r="K19" s="4">
        <v>2021</v>
      </c>
      <c r="L19">
        <v>2024</v>
      </c>
      <c r="M19" t="s">
        <v>28</v>
      </c>
      <c r="N19" t="s">
        <v>28</v>
      </c>
      <c r="O19" t="s">
        <v>28</v>
      </c>
      <c r="P19" t="s">
        <v>28</v>
      </c>
      <c r="Q19" t="s">
        <v>28</v>
      </c>
      <c r="R19" t="s">
        <v>28</v>
      </c>
      <c r="S19" t="s">
        <v>28</v>
      </c>
      <c r="T19" t="s">
        <v>28</v>
      </c>
      <c r="U19" t="s">
        <v>98</v>
      </c>
      <c r="V19" t="s">
        <v>30</v>
      </c>
    </row>
    <row r="20" spans="1:22">
      <c r="A20" t="s">
        <v>22</v>
      </c>
      <c r="B20" t="str">
        <f>"9781805014324"</f>
        <v>9781805014324</v>
      </c>
      <c r="C20" t="str">
        <f>"9781805010692"</f>
        <v>9781805010692</v>
      </c>
      <c r="D20" t="str">
        <f>"9781805010708"</f>
        <v>9781805010708</v>
      </c>
      <c r="F20" t="s">
        <v>99</v>
      </c>
      <c r="G20" t="s">
        <v>100</v>
      </c>
      <c r="H20" t="s">
        <v>25</v>
      </c>
      <c r="I20" t="s">
        <v>26</v>
      </c>
      <c r="J20" t="s">
        <v>101</v>
      </c>
      <c r="K20" s="4">
        <v>2024</v>
      </c>
      <c r="L20">
        <v>2024</v>
      </c>
      <c r="M20" t="s">
        <v>28</v>
      </c>
      <c r="N20" t="s">
        <v>28</v>
      </c>
      <c r="O20" t="s">
        <v>28</v>
      </c>
      <c r="P20" t="s">
        <v>28</v>
      </c>
      <c r="Q20" t="s">
        <v>28</v>
      </c>
      <c r="R20" t="s">
        <v>28</v>
      </c>
      <c r="S20" t="s">
        <v>28</v>
      </c>
      <c r="T20" t="s">
        <v>28</v>
      </c>
      <c r="U20" t="s">
        <v>102</v>
      </c>
      <c r="V20" t="s">
        <v>30</v>
      </c>
    </row>
    <row r="21" spans="1:22">
      <c r="A21" t="s">
        <v>22</v>
      </c>
      <c r="B21" t="str">
        <f>"9781805016915"</f>
        <v>9781805016915</v>
      </c>
      <c r="C21" t="str">
        <f>"9781839973857"</f>
        <v>9781839973857</v>
      </c>
      <c r="D21" t="str">
        <f>"9781839973864"</f>
        <v>9781839973864</v>
      </c>
      <c r="F21" t="s">
        <v>103</v>
      </c>
      <c r="G21" t="s">
        <v>104</v>
      </c>
      <c r="H21" t="s">
        <v>45</v>
      </c>
      <c r="I21" t="s">
        <v>26</v>
      </c>
      <c r="J21" t="s">
        <v>105</v>
      </c>
      <c r="K21" s="4">
        <v>2023</v>
      </c>
      <c r="L21">
        <v>2024</v>
      </c>
      <c r="M21" t="s">
        <v>28</v>
      </c>
      <c r="N21" t="s">
        <v>28</v>
      </c>
      <c r="O21" t="s">
        <v>28</v>
      </c>
      <c r="P21" t="s">
        <v>28</v>
      </c>
      <c r="Q21" t="s">
        <v>28</v>
      </c>
      <c r="R21" t="s">
        <v>28</v>
      </c>
      <c r="S21" t="s">
        <v>28</v>
      </c>
      <c r="T21" t="s">
        <v>28</v>
      </c>
      <c r="U21" t="s">
        <v>106</v>
      </c>
      <c r="V21" t="s">
        <v>30</v>
      </c>
    </row>
    <row r="22" spans="1:22">
      <c r="A22" t="s">
        <v>22</v>
      </c>
      <c r="B22" t="str">
        <f>"9781805014331"</f>
        <v>9781805014331</v>
      </c>
      <c r="C22" t="str">
        <f>"9781849059244"</f>
        <v>9781849059244</v>
      </c>
      <c r="D22" t="str">
        <f>"9780857007131"</f>
        <v>9780857007131</v>
      </c>
      <c r="F22" t="s">
        <v>107</v>
      </c>
      <c r="G22" t="s">
        <v>108</v>
      </c>
      <c r="H22" t="s">
        <v>25</v>
      </c>
      <c r="I22" t="s">
        <v>26</v>
      </c>
      <c r="J22" t="s">
        <v>109</v>
      </c>
      <c r="K22" s="4">
        <v>2023</v>
      </c>
      <c r="L22">
        <v>2024</v>
      </c>
      <c r="M22" t="s">
        <v>28</v>
      </c>
      <c r="N22" t="s">
        <v>28</v>
      </c>
      <c r="O22" t="s">
        <v>28</v>
      </c>
      <c r="P22" t="s">
        <v>28</v>
      </c>
      <c r="Q22" t="s">
        <v>28</v>
      </c>
      <c r="R22" t="s">
        <v>28</v>
      </c>
      <c r="S22" t="s">
        <v>28</v>
      </c>
      <c r="T22" t="s">
        <v>28</v>
      </c>
      <c r="U22" t="s">
        <v>110</v>
      </c>
      <c r="V22" t="s">
        <v>30</v>
      </c>
    </row>
    <row r="23" spans="1:22">
      <c r="A23" t="s">
        <v>22</v>
      </c>
      <c r="B23" t="str">
        <f>"9781805016755"</f>
        <v>9781805016755</v>
      </c>
      <c r="C23" t="str">
        <f>"9781839972720"</f>
        <v>9781839972720</v>
      </c>
      <c r="D23" t="str">
        <f>"9781839972713"</f>
        <v>9781839972713</v>
      </c>
      <c r="F23" t="s">
        <v>111</v>
      </c>
      <c r="G23" t="s">
        <v>112</v>
      </c>
      <c r="H23" t="s">
        <v>25</v>
      </c>
      <c r="I23" t="s">
        <v>26</v>
      </c>
      <c r="J23" t="s">
        <v>113</v>
      </c>
      <c r="K23" s="4">
        <v>2022</v>
      </c>
      <c r="L23">
        <v>2024</v>
      </c>
      <c r="M23" t="s">
        <v>28</v>
      </c>
      <c r="N23" t="s">
        <v>28</v>
      </c>
      <c r="O23" t="s">
        <v>28</v>
      </c>
      <c r="P23" t="s">
        <v>28</v>
      </c>
      <c r="Q23" t="s">
        <v>28</v>
      </c>
      <c r="R23" t="s">
        <v>28</v>
      </c>
      <c r="S23" t="s">
        <v>28</v>
      </c>
      <c r="T23" t="s">
        <v>28</v>
      </c>
      <c r="U23" t="s">
        <v>114</v>
      </c>
      <c r="V23" t="s">
        <v>30</v>
      </c>
    </row>
    <row r="24" spans="1:22">
      <c r="A24" t="s">
        <v>22</v>
      </c>
      <c r="B24" t="str">
        <f>"9781805014522"</f>
        <v>9781805014522</v>
      </c>
      <c r="C24" t="str">
        <f>"9781785920929"</f>
        <v>9781785920929</v>
      </c>
      <c r="D24" t="str">
        <f>"9781784503550"</f>
        <v>9781784503550</v>
      </c>
      <c r="F24" t="s">
        <v>115</v>
      </c>
      <c r="G24" t="s">
        <v>116</v>
      </c>
      <c r="H24" t="s">
        <v>25</v>
      </c>
      <c r="I24" t="s">
        <v>26</v>
      </c>
      <c r="J24" t="s">
        <v>117</v>
      </c>
      <c r="K24" s="4">
        <v>2018</v>
      </c>
      <c r="L24">
        <v>2024</v>
      </c>
      <c r="M24" t="s">
        <v>28</v>
      </c>
      <c r="N24" t="s">
        <v>28</v>
      </c>
      <c r="O24" t="s">
        <v>28</v>
      </c>
      <c r="P24" t="s">
        <v>28</v>
      </c>
      <c r="Q24" t="s">
        <v>28</v>
      </c>
      <c r="R24" t="s">
        <v>28</v>
      </c>
      <c r="S24" t="s">
        <v>28</v>
      </c>
      <c r="T24" t="s">
        <v>28</v>
      </c>
      <c r="U24" t="s">
        <v>118</v>
      </c>
      <c r="V24" t="s">
        <v>30</v>
      </c>
    </row>
    <row r="25" spans="1:22">
      <c r="A25" t="s">
        <v>22</v>
      </c>
      <c r="B25" t="str">
        <f>"9781805014560"</f>
        <v>9781805014560</v>
      </c>
      <c r="C25" t="str">
        <f>"9781785922466"</f>
        <v>9781785922466</v>
      </c>
      <c r="D25" t="str">
        <f>"9781784505301"</f>
        <v>9781784505301</v>
      </c>
      <c r="F25" t="s">
        <v>119</v>
      </c>
      <c r="G25" t="s">
        <v>120</v>
      </c>
      <c r="H25" t="s">
        <v>25</v>
      </c>
      <c r="I25" t="s">
        <v>26</v>
      </c>
      <c r="J25" t="s">
        <v>121</v>
      </c>
      <c r="K25" s="4">
        <v>2017</v>
      </c>
      <c r="L25">
        <v>2024</v>
      </c>
      <c r="M25" t="s">
        <v>28</v>
      </c>
      <c r="N25" t="s">
        <v>28</v>
      </c>
      <c r="O25" t="s">
        <v>28</v>
      </c>
      <c r="P25" t="s">
        <v>28</v>
      </c>
      <c r="Q25" t="s">
        <v>28</v>
      </c>
      <c r="R25" t="s">
        <v>28</v>
      </c>
      <c r="S25" t="s">
        <v>28</v>
      </c>
      <c r="T25" t="s">
        <v>28</v>
      </c>
      <c r="U25" t="s">
        <v>122</v>
      </c>
      <c r="V25" t="s">
        <v>30</v>
      </c>
    </row>
    <row r="26" spans="1:22">
      <c r="A26" t="s">
        <v>22</v>
      </c>
      <c r="B26" t="str">
        <f>"9781805014508"</f>
        <v>9781805014508</v>
      </c>
      <c r="C26" t="str">
        <f>"9781849058261"</f>
        <v>9781849058261</v>
      </c>
      <c r="D26" t="str">
        <f>"9780857002891"</f>
        <v>9780857002891</v>
      </c>
      <c r="F26" t="s">
        <v>123</v>
      </c>
      <c r="G26" t="s">
        <v>124</v>
      </c>
      <c r="H26" t="s">
        <v>25</v>
      </c>
      <c r="I26" t="s">
        <v>26</v>
      </c>
      <c r="J26" t="s">
        <v>125</v>
      </c>
      <c r="K26" s="4">
        <v>2010</v>
      </c>
      <c r="L26">
        <v>2024</v>
      </c>
      <c r="M26" t="s">
        <v>28</v>
      </c>
      <c r="N26" t="s">
        <v>28</v>
      </c>
      <c r="O26" t="s">
        <v>28</v>
      </c>
      <c r="P26" t="s">
        <v>28</v>
      </c>
      <c r="Q26" t="s">
        <v>28</v>
      </c>
      <c r="R26" t="s">
        <v>28</v>
      </c>
      <c r="S26" t="s">
        <v>28</v>
      </c>
      <c r="T26" t="s">
        <v>28</v>
      </c>
      <c r="U26" t="s">
        <v>126</v>
      </c>
      <c r="V26" t="s">
        <v>30</v>
      </c>
    </row>
    <row r="27" spans="1:22">
      <c r="A27" t="s">
        <v>22</v>
      </c>
      <c r="B27" t="str">
        <f>"9781805015406"</f>
        <v>9781805015406</v>
      </c>
      <c r="C27" t="str">
        <f>"9781787752825"</f>
        <v>9781787752825</v>
      </c>
      <c r="D27" t="str">
        <f>"9781787752832"</f>
        <v>9781787752832</v>
      </c>
      <c r="F27" t="s">
        <v>127</v>
      </c>
      <c r="G27" t="s">
        <v>128</v>
      </c>
      <c r="H27" t="s">
        <v>25</v>
      </c>
      <c r="I27" t="s">
        <v>26</v>
      </c>
      <c r="J27" t="s">
        <v>129</v>
      </c>
      <c r="K27" s="4">
        <v>2021</v>
      </c>
      <c r="L27">
        <v>2024</v>
      </c>
      <c r="M27" t="s">
        <v>28</v>
      </c>
      <c r="N27" t="s">
        <v>28</v>
      </c>
      <c r="O27" t="s">
        <v>28</v>
      </c>
      <c r="P27" t="s">
        <v>28</v>
      </c>
      <c r="Q27" t="s">
        <v>28</v>
      </c>
      <c r="R27" t="s">
        <v>28</v>
      </c>
      <c r="S27" t="s">
        <v>28</v>
      </c>
      <c r="T27" t="s">
        <v>28</v>
      </c>
      <c r="U27" t="s">
        <v>130</v>
      </c>
      <c r="V27" t="s">
        <v>30</v>
      </c>
    </row>
    <row r="28" spans="1:22">
      <c r="A28" t="s">
        <v>22</v>
      </c>
      <c r="B28" t="str">
        <f>"9781805015369"</f>
        <v>9781805015369</v>
      </c>
      <c r="C28" t="str">
        <f>"9781787752924"</f>
        <v>9781787752924</v>
      </c>
      <c r="D28" t="str">
        <f>"9781787752931"</f>
        <v>9781787752931</v>
      </c>
      <c r="F28" t="s">
        <v>131</v>
      </c>
      <c r="G28" t="s">
        <v>132</v>
      </c>
      <c r="H28" t="s">
        <v>25</v>
      </c>
      <c r="I28" t="s">
        <v>26</v>
      </c>
      <c r="J28" t="s">
        <v>133</v>
      </c>
      <c r="K28" s="4">
        <v>2020</v>
      </c>
      <c r="L28">
        <v>2024</v>
      </c>
      <c r="M28" t="s">
        <v>28</v>
      </c>
      <c r="N28" t="s">
        <v>28</v>
      </c>
      <c r="O28" t="s">
        <v>28</v>
      </c>
      <c r="P28" t="s">
        <v>28</v>
      </c>
      <c r="Q28" t="s">
        <v>28</v>
      </c>
      <c r="R28" t="s">
        <v>28</v>
      </c>
      <c r="S28" t="s">
        <v>28</v>
      </c>
      <c r="T28" t="s">
        <v>28</v>
      </c>
      <c r="U28" t="s">
        <v>134</v>
      </c>
      <c r="V28" t="s">
        <v>30</v>
      </c>
    </row>
    <row r="29" spans="1:22">
      <c r="A29" t="s">
        <v>22</v>
      </c>
      <c r="B29" t="str">
        <f>"9781805015321"</f>
        <v>9781805015321</v>
      </c>
      <c r="C29" t="str">
        <f>"9781787752849"</f>
        <v>9781787752849</v>
      </c>
      <c r="D29" t="str">
        <f>"9781787752856"</f>
        <v>9781787752856</v>
      </c>
      <c r="F29" t="s">
        <v>135</v>
      </c>
      <c r="G29" t="s">
        <v>136</v>
      </c>
      <c r="H29" t="s">
        <v>25</v>
      </c>
      <c r="I29" t="s">
        <v>26</v>
      </c>
      <c r="J29" t="s">
        <v>137</v>
      </c>
      <c r="K29" s="4">
        <v>2020</v>
      </c>
      <c r="L29">
        <v>2024</v>
      </c>
      <c r="M29" t="s">
        <v>28</v>
      </c>
      <c r="N29" t="s">
        <v>28</v>
      </c>
      <c r="O29" t="s">
        <v>28</v>
      </c>
      <c r="P29" t="s">
        <v>28</v>
      </c>
      <c r="Q29" t="s">
        <v>28</v>
      </c>
      <c r="R29" t="s">
        <v>28</v>
      </c>
      <c r="S29" t="s">
        <v>28</v>
      </c>
      <c r="T29" t="s">
        <v>28</v>
      </c>
      <c r="U29" t="s">
        <v>138</v>
      </c>
      <c r="V29" t="s">
        <v>30</v>
      </c>
    </row>
    <row r="30" spans="1:22">
      <c r="A30" t="s">
        <v>22</v>
      </c>
      <c r="B30" t="str">
        <f>"9781805015536"</f>
        <v>9781805015536</v>
      </c>
      <c r="C30" t="str">
        <f>"9781787753617"</f>
        <v>9781787753617</v>
      </c>
      <c r="D30" t="str">
        <f>"9781787753624"</f>
        <v>9781787753624</v>
      </c>
      <c r="F30" t="s">
        <v>139</v>
      </c>
      <c r="G30" t="s">
        <v>140</v>
      </c>
      <c r="H30" t="s">
        <v>25</v>
      </c>
      <c r="I30" t="s">
        <v>26</v>
      </c>
      <c r="J30" t="s">
        <v>141</v>
      </c>
      <c r="K30" s="4">
        <v>2021</v>
      </c>
      <c r="L30">
        <v>2024</v>
      </c>
      <c r="M30" t="s">
        <v>28</v>
      </c>
      <c r="N30" t="s">
        <v>28</v>
      </c>
      <c r="O30" t="s">
        <v>28</v>
      </c>
      <c r="P30" t="s">
        <v>28</v>
      </c>
      <c r="Q30" t="s">
        <v>28</v>
      </c>
      <c r="R30" t="s">
        <v>28</v>
      </c>
      <c r="S30" t="s">
        <v>28</v>
      </c>
      <c r="T30" t="s">
        <v>28</v>
      </c>
      <c r="U30" t="s">
        <v>142</v>
      </c>
      <c r="V30" t="s">
        <v>30</v>
      </c>
    </row>
    <row r="31" spans="1:22">
      <c r="A31" t="s">
        <v>22</v>
      </c>
      <c r="B31" t="str">
        <f>"9781805015642"</f>
        <v>9781805015642</v>
      </c>
      <c r="C31" t="str">
        <f>"9781787759831"</f>
        <v>9781787759831</v>
      </c>
      <c r="D31" t="str">
        <f>"9781787759848"</f>
        <v>9781787759848</v>
      </c>
      <c r="F31" t="s">
        <v>143</v>
      </c>
      <c r="G31" t="s">
        <v>144</v>
      </c>
      <c r="H31" t="s">
        <v>25</v>
      </c>
      <c r="I31" t="s">
        <v>26</v>
      </c>
      <c r="J31" t="s">
        <v>145</v>
      </c>
      <c r="K31" s="4">
        <v>2022</v>
      </c>
      <c r="L31">
        <v>2024</v>
      </c>
      <c r="M31" t="s">
        <v>28</v>
      </c>
      <c r="N31" t="s">
        <v>28</v>
      </c>
      <c r="O31" t="s">
        <v>28</v>
      </c>
      <c r="P31" t="s">
        <v>28</v>
      </c>
      <c r="Q31" t="s">
        <v>28</v>
      </c>
      <c r="R31" t="s">
        <v>28</v>
      </c>
      <c r="S31" t="s">
        <v>28</v>
      </c>
      <c r="T31" t="s">
        <v>28</v>
      </c>
      <c r="U31" t="s">
        <v>146</v>
      </c>
      <c r="V31" t="s">
        <v>30</v>
      </c>
    </row>
    <row r="32" spans="1:22">
      <c r="A32" t="s">
        <v>22</v>
      </c>
      <c r="B32" t="str">
        <f>"9781805016083"</f>
        <v>9781805016083</v>
      </c>
      <c r="C32" t="str">
        <f>"9781787757493"</f>
        <v>9781787757493</v>
      </c>
      <c r="D32" t="str">
        <f>"9781787757509"</f>
        <v>9781787757509</v>
      </c>
      <c r="F32" t="s">
        <v>147</v>
      </c>
      <c r="G32" t="s">
        <v>148</v>
      </c>
      <c r="H32" t="s">
        <v>25</v>
      </c>
      <c r="I32" t="s">
        <v>26</v>
      </c>
      <c r="J32" t="s">
        <v>149</v>
      </c>
      <c r="K32" s="4">
        <v>2022</v>
      </c>
      <c r="L32">
        <v>2024</v>
      </c>
      <c r="M32" t="s">
        <v>28</v>
      </c>
      <c r="N32" t="s">
        <v>28</v>
      </c>
      <c r="O32" t="s">
        <v>28</v>
      </c>
      <c r="P32" t="s">
        <v>28</v>
      </c>
      <c r="Q32" t="s">
        <v>28</v>
      </c>
      <c r="R32" t="s">
        <v>28</v>
      </c>
      <c r="S32" t="s">
        <v>28</v>
      </c>
      <c r="T32" t="s">
        <v>28</v>
      </c>
      <c r="U32" t="s">
        <v>150</v>
      </c>
      <c r="V32" t="s">
        <v>30</v>
      </c>
    </row>
    <row r="33" spans="1:22">
      <c r="A33" t="s">
        <v>22</v>
      </c>
      <c r="B33" t="str">
        <f>"9781805016946"</f>
        <v>9781805016946</v>
      </c>
      <c r="C33" t="str">
        <f>"9781839974441"</f>
        <v>9781839974441</v>
      </c>
      <c r="D33" t="str">
        <f>"9781839974458"</f>
        <v>9781839974458</v>
      </c>
      <c r="F33" t="s">
        <v>151</v>
      </c>
      <c r="G33" t="s">
        <v>152</v>
      </c>
      <c r="H33" t="s">
        <v>25</v>
      </c>
      <c r="I33" t="s">
        <v>26</v>
      </c>
      <c r="J33" t="s">
        <v>153</v>
      </c>
      <c r="K33" s="4">
        <v>2023</v>
      </c>
      <c r="L33">
        <v>2024</v>
      </c>
      <c r="M33" t="s">
        <v>28</v>
      </c>
      <c r="N33" t="s">
        <v>28</v>
      </c>
      <c r="O33" t="s">
        <v>28</v>
      </c>
      <c r="P33" t="s">
        <v>28</v>
      </c>
      <c r="Q33" t="s">
        <v>28</v>
      </c>
      <c r="R33" t="s">
        <v>28</v>
      </c>
      <c r="S33" t="s">
        <v>28</v>
      </c>
      <c r="T33" t="s">
        <v>28</v>
      </c>
      <c r="U33" t="s">
        <v>154</v>
      </c>
      <c r="V33" t="s">
        <v>30</v>
      </c>
    </row>
    <row r="34" spans="1:22">
      <c r="A34" t="s">
        <v>22</v>
      </c>
      <c r="B34" t="str">
        <f>"9781805014799"</f>
        <v>9781805014799</v>
      </c>
      <c r="C34" t="str">
        <f>"9781785925665"</f>
        <v>9781785925665</v>
      </c>
      <c r="D34" t="str">
        <f>"9781785926679"</f>
        <v>9781785926679</v>
      </c>
      <c r="F34" t="s">
        <v>155</v>
      </c>
      <c r="G34" t="s">
        <v>156</v>
      </c>
      <c r="H34" t="s">
        <v>25</v>
      </c>
      <c r="I34" t="s">
        <v>26</v>
      </c>
      <c r="J34" t="s">
        <v>157</v>
      </c>
      <c r="K34" s="4">
        <v>2019</v>
      </c>
      <c r="L34">
        <v>2024</v>
      </c>
      <c r="M34" t="s">
        <v>28</v>
      </c>
      <c r="N34" t="s">
        <v>28</v>
      </c>
      <c r="O34" t="s">
        <v>28</v>
      </c>
      <c r="P34" t="s">
        <v>28</v>
      </c>
      <c r="Q34" t="s">
        <v>28</v>
      </c>
      <c r="R34" t="s">
        <v>28</v>
      </c>
      <c r="S34" t="s">
        <v>28</v>
      </c>
      <c r="T34" t="s">
        <v>28</v>
      </c>
      <c r="U34" t="s">
        <v>158</v>
      </c>
      <c r="V34" t="s">
        <v>30</v>
      </c>
    </row>
    <row r="35" spans="1:22">
      <c r="A35" t="s">
        <v>22</v>
      </c>
      <c r="B35" t="str">
        <f>"9781805016038"</f>
        <v>9781805016038</v>
      </c>
      <c r="C35" t="str">
        <f>"9781787757370"</f>
        <v>9781787757370</v>
      </c>
      <c r="D35" t="str">
        <f>"9781787757387"</f>
        <v>9781787757387</v>
      </c>
      <c r="F35" t="s">
        <v>159</v>
      </c>
      <c r="G35" t="s">
        <v>160</v>
      </c>
      <c r="H35" t="s">
        <v>25</v>
      </c>
      <c r="I35" t="s">
        <v>26</v>
      </c>
      <c r="J35" t="s">
        <v>161</v>
      </c>
      <c r="K35" s="4">
        <v>2022</v>
      </c>
      <c r="L35">
        <v>2024</v>
      </c>
      <c r="M35" t="s">
        <v>28</v>
      </c>
      <c r="N35" t="s">
        <v>28</v>
      </c>
      <c r="O35" t="s">
        <v>28</v>
      </c>
      <c r="P35" t="s">
        <v>28</v>
      </c>
      <c r="Q35" t="s">
        <v>28</v>
      </c>
      <c r="R35" t="s">
        <v>28</v>
      </c>
      <c r="S35" t="s">
        <v>28</v>
      </c>
      <c r="T35" t="s">
        <v>28</v>
      </c>
      <c r="U35" t="s">
        <v>162</v>
      </c>
      <c r="V35" t="s">
        <v>30</v>
      </c>
    </row>
    <row r="36" spans="1:22">
      <c r="A36" t="s">
        <v>22</v>
      </c>
      <c r="B36" t="str">
        <f>"9781805014515"</f>
        <v>9781805014515</v>
      </c>
      <c r="C36" t="str">
        <f>"9781785921421"</f>
        <v>9781785921421</v>
      </c>
      <c r="D36" t="str">
        <f>"9781784504144"</f>
        <v>9781784504144</v>
      </c>
      <c r="F36" t="s">
        <v>163</v>
      </c>
      <c r="G36" t="s">
        <v>164</v>
      </c>
      <c r="H36" t="s">
        <v>25</v>
      </c>
      <c r="I36" t="s">
        <v>26</v>
      </c>
      <c r="J36" t="s">
        <v>165</v>
      </c>
      <c r="K36" s="4">
        <v>2022</v>
      </c>
      <c r="L36">
        <v>2024</v>
      </c>
      <c r="M36" t="s">
        <v>28</v>
      </c>
      <c r="N36" t="s">
        <v>28</v>
      </c>
      <c r="O36" t="s">
        <v>28</v>
      </c>
      <c r="P36" t="s">
        <v>28</v>
      </c>
      <c r="Q36" t="s">
        <v>28</v>
      </c>
      <c r="R36" t="s">
        <v>28</v>
      </c>
      <c r="S36" t="s">
        <v>28</v>
      </c>
      <c r="T36" t="s">
        <v>28</v>
      </c>
      <c r="U36" t="s">
        <v>166</v>
      </c>
      <c r="V36" t="s">
        <v>30</v>
      </c>
    </row>
    <row r="37" spans="1:22">
      <c r="A37" t="s">
        <v>22</v>
      </c>
      <c r="B37" t="str">
        <f>"9781805016748"</f>
        <v>9781805016748</v>
      </c>
      <c r="C37" t="str">
        <f>"9781839971709"</f>
        <v>9781839971709</v>
      </c>
      <c r="D37" t="str">
        <f>"9781839971716"</f>
        <v>9781839971716</v>
      </c>
      <c r="F37" t="s">
        <v>167</v>
      </c>
      <c r="G37" t="s">
        <v>84</v>
      </c>
      <c r="H37" t="s">
        <v>25</v>
      </c>
      <c r="I37" t="s">
        <v>26</v>
      </c>
      <c r="J37" t="s">
        <v>168</v>
      </c>
      <c r="K37" s="4">
        <v>2023</v>
      </c>
      <c r="L37">
        <v>2024</v>
      </c>
      <c r="M37" t="s">
        <v>28</v>
      </c>
      <c r="N37" t="s">
        <v>28</v>
      </c>
      <c r="O37" t="s">
        <v>28</v>
      </c>
      <c r="P37" t="s">
        <v>28</v>
      </c>
      <c r="Q37" t="s">
        <v>28</v>
      </c>
      <c r="R37" t="s">
        <v>28</v>
      </c>
      <c r="S37" t="s">
        <v>28</v>
      </c>
      <c r="T37" t="s">
        <v>28</v>
      </c>
      <c r="U37" t="s">
        <v>169</v>
      </c>
      <c r="V37" t="s">
        <v>30</v>
      </c>
    </row>
    <row r="38" spans="1:22">
      <c r="A38" t="s">
        <v>22</v>
      </c>
      <c r="B38" t="str">
        <f>"9781805016236"</f>
        <v>9781805016236</v>
      </c>
      <c r="C38" t="str">
        <f>"9781787758209"</f>
        <v>9781787758209</v>
      </c>
      <c r="D38" t="str">
        <f>"9781787758216"</f>
        <v>9781787758216</v>
      </c>
      <c r="F38" t="s">
        <v>170</v>
      </c>
      <c r="G38" t="s">
        <v>171</v>
      </c>
      <c r="H38" t="s">
        <v>25</v>
      </c>
      <c r="I38" t="s">
        <v>26</v>
      </c>
      <c r="J38" t="s">
        <v>172</v>
      </c>
      <c r="K38" s="4">
        <v>2022</v>
      </c>
      <c r="L38">
        <v>2024</v>
      </c>
      <c r="M38" t="s">
        <v>28</v>
      </c>
      <c r="N38" t="s">
        <v>28</v>
      </c>
      <c r="O38" t="s">
        <v>28</v>
      </c>
      <c r="P38" t="s">
        <v>28</v>
      </c>
      <c r="Q38" t="s">
        <v>28</v>
      </c>
      <c r="R38" t="s">
        <v>28</v>
      </c>
      <c r="S38" t="s">
        <v>28</v>
      </c>
      <c r="T38" t="s">
        <v>28</v>
      </c>
      <c r="U38" t="s">
        <v>173</v>
      </c>
      <c r="V38" t="s">
        <v>30</v>
      </c>
    </row>
    <row r="39" spans="1:22">
      <c r="A39" t="s">
        <v>22</v>
      </c>
      <c r="B39" t="str">
        <f>"9781805014591"</f>
        <v>9781805014591</v>
      </c>
      <c r="C39" t="str">
        <f>"9781785923180"</f>
        <v>9781785923180</v>
      </c>
      <c r="D39" t="str">
        <f>"9781784506322"</f>
        <v>9781784506322</v>
      </c>
      <c r="F39" t="s">
        <v>174</v>
      </c>
      <c r="G39" t="s">
        <v>175</v>
      </c>
      <c r="H39" t="s">
        <v>25</v>
      </c>
      <c r="I39" t="s">
        <v>26</v>
      </c>
      <c r="J39" t="s">
        <v>176</v>
      </c>
      <c r="K39" s="4">
        <v>2018</v>
      </c>
      <c r="L39">
        <v>2024</v>
      </c>
      <c r="M39" t="s">
        <v>28</v>
      </c>
      <c r="N39" t="s">
        <v>28</v>
      </c>
      <c r="O39" t="s">
        <v>28</v>
      </c>
      <c r="P39" t="s">
        <v>28</v>
      </c>
      <c r="Q39" t="s">
        <v>28</v>
      </c>
      <c r="R39" t="s">
        <v>28</v>
      </c>
      <c r="S39" t="s">
        <v>28</v>
      </c>
      <c r="T39" t="s">
        <v>28</v>
      </c>
      <c r="U39" t="s">
        <v>177</v>
      </c>
      <c r="V39" t="s">
        <v>30</v>
      </c>
    </row>
    <row r="40" spans="1:22">
      <c r="A40" t="s">
        <v>22</v>
      </c>
      <c r="B40" t="str">
        <f>"9781805016069"</f>
        <v>9781805016069</v>
      </c>
      <c r="C40" t="str">
        <f>"9781787757004"</f>
        <v>9781787757004</v>
      </c>
      <c r="D40" t="str">
        <f>"9781787757011"</f>
        <v>9781787757011</v>
      </c>
      <c r="F40" t="s">
        <v>178</v>
      </c>
      <c r="G40" t="s">
        <v>179</v>
      </c>
      <c r="H40" t="s">
        <v>25</v>
      </c>
      <c r="I40" t="s">
        <v>26</v>
      </c>
      <c r="J40" t="s">
        <v>180</v>
      </c>
      <c r="K40" s="4">
        <v>2022</v>
      </c>
      <c r="L40">
        <v>2024</v>
      </c>
      <c r="M40" t="s">
        <v>28</v>
      </c>
      <c r="N40" t="s">
        <v>28</v>
      </c>
      <c r="O40" t="s">
        <v>28</v>
      </c>
      <c r="P40" t="s">
        <v>28</v>
      </c>
      <c r="Q40" t="s">
        <v>28</v>
      </c>
      <c r="R40" t="s">
        <v>28</v>
      </c>
      <c r="S40" t="s">
        <v>28</v>
      </c>
      <c r="T40" t="s">
        <v>28</v>
      </c>
      <c r="U40" t="s">
        <v>181</v>
      </c>
      <c r="V40" t="s">
        <v>30</v>
      </c>
    </row>
    <row r="41" spans="1:22">
      <c r="A41" t="s">
        <v>22</v>
      </c>
      <c r="B41" t="str">
        <f>"9781805015789"</f>
        <v>9781805015789</v>
      </c>
      <c r="C41" t="str">
        <f>"9781787754508"</f>
        <v>9781787754508</v>
      </c>
      <c r="D41" t="str">
        <f>"9781787754515"</f>
        <v>9781787754515</v>
      </c>
      <c r="F41" t="s">
        <v>182</v>
      </c>
      <c r="G41" t="s">
        <v>183</v>
      </c>
      <c r="H41" t="s">
        <v>25</v>
      </c>
      <c r="I41" t="s">
        <v>26</v>
      </c>
      <c r="J41" t="s">
        <v>184</v>
      </c>
      <c r="K41" s="4">
        <v>2022</v>
      </c>
      <c r="L41">
        <v>2024</v>
      </c>
      <c r="M41" t="s">
        <v>28</v>
      </c>
      <c r="N41" t="s">
        <v>28</v>
      </c>
      <c r="O41" t="s">
        <v>28</v>
      </c>
      <c r="P41" t="s">
        <v>28</v>
      </c>
      <c r="Q41" t="s">
        <v>28</v>
      </c>
      <c r="R41" t="s">
        <v>28</v>
      </c>
      <c r="S41" t="s">
        <v>28</v>
      </c>
      <c r="T41" t="s">
        <v>28</v>
      </c>
      <c r="U41" t="s">
        <v>185</v>
      </c>
      <c r="V41" t="s">
        <v>30</v>
      </c>
    </row>
    <row r="42" spans="1:22">
      <c r="A42" t="s">
        <v>22</v>
      </c>
      <c r="B42" t="str">
        <f>"9781805015574"</f>
        <v>9781805015574</v>
      </c>
      <c r="C42" t="str">
        <f>"9781787753297"</f>
        <v>9781787753297</v>
      </c>
      <c r="D42" t="str">
        <f>"9781787753419"</f>
        <v>9781787753419</v>
      </c>
      <c r="F42" t="s">
        <v>186</v>
      </c>
      <c r="G42" t="s">
        <v>187</v>
      </c>
      <c r="H42" t="s">
        <v>25</v>
      </c>
      <c r="I42" t="s">
        <v>26</v>
      </c>
      <c r="J42" t="s">
        <v>188</v>
      </c>
      <c r="K42" s="4">
        <v>2020</v>
      </c>
      <c r="L42">
        <v>2024</v>
      </c>
      <c r="M42" t="s">
        <v>28</v>
      </c>
      <c r="N42" t="s">
        <v>28</v>
      </c>
      <c r="O42" t="s">
        <v>28</v>
      </c>
      <c r="P42" t="s">
        <v>28</v>
      </c>
      <c r="Q42" t="s">
        <v>28</v>
      </c>
      <c r="R42" t="s">
        <v>28</v>
      </c>
      <c r="S42" t="s">
        <v>28</v>
      </c>
      <c r="T42" t="s">
        <v>28</v>
      </c>
      <c r="U42" t="s">
        <v>189</v>
      </c>
      <c r="V42" t="s">
        <v>30</v>
      </c>
    </row>
    <row r="43" spans="1:22">
      <c r="A43" t="s">
        <v>22</v>
      </c>
      <c r="B43" t="str">
        <f>"9781805015925"</f>
        <v>9781805015925</v>
      </c>
      <c r="C43" t="str">
        <f>"9781787757288"</f>
        <v>9781787757288</v>
      </c>
      <c r="D43" t="str">
        <f>"9781787757295"</f>
        <v>9781787757295</v>
      </c>
      <c r="F43" t="s">
        <v>190</v>
      </c>
      <c r="G43" t="s">
        <v>191</v>
      </c>
      <c r="H43" t="s">
        <v>25</v>
      </c>
      <c r="I43" t="s">
        <v>26</v>
      </c>
      <c r="J43" t="s">
        <v>192</v>
      </c>
      <c r="K43" s="4">
        <v>2022</v>
      </c>
      <c r="L43">
        <v>2024</v>
      </c>
      <c r="M43" t="s">
        <v>28</v>
      </c>
      <c r="N43" t="s">
        <v>28</v>
      </c>
      <c r="O43" t="s">
        <v>28</v>
      </c>
      <c r="P43" t="s">
        <v>28</v>
      </c>
      <c r="Q43" t="s">
        <v>28</v>
      </c>
      <c r="R43" t="s">
        <v>28</v>
      </c>
      <c r="S43" t="s">
        <v>28</v>
      </c>
      <c r="T43" t="s">
        <v>28</v>
      </c>
      <c r="U43" t="s">
        <v>193</v>
      </c>
      <c r="V43" t="s">
        <v>30</v>
      </c>
    </row>
    <row r="44" spans="1:22">
      <c r="A44" t="s">
        <v>22</v>
      </c>
      <c r="B44" t="str">
        <f>"9781805015499"</f>
        <v>9781805015499</v>
      </c>
      <c r="C44" t="str">
        <f>"9781787753457"</f>
        <v>9781787753457</v>
      </c>
      <c r="D44" t="str">
        <f>"9781787753464"</f>
        <v>9781787753464</v>
      </c>
      <c r="F44" t="s">
        <v>194</v>
      </c>
      <c r="G44" t="s">
        <v>195</v>
      </c>
      <c r="H44" t="s">
        <v>25</v>
      </c>
      <c r="I44" t="s">
        <v>26</v>
      </c>
      <c r="J44" t="s">
        <v>196</v>
      </c>
      <c r="K44" s="4">
        <v>2020</v>
      </c>
      <c r="L44">
        <v>2024</v>
      </c>
      <c r="M44" t="s">
        <v>28</v>
      </c>
      <c r="N44" t="s">
        <v>28</v>
      </c>
      <c r="O44" t="s">
        <v>28</v>
      </c>
      <c r="P44" t="s">
        <v>28</v>
      </c>
      <c r="Q44" t="s">
        <v>28</v>
      </c>
      <c r="R44" t="s">
        <v>28</v>
      </c>
      <c r="S44" t="s">
        <v>28</v>
      </c>
      <c r="T44" t="s">
        <v>28</v>
      </c>
      <c r="U44" t="s">
        <v>197</v>
      </c>
      <c r="V44" t="s">
        <v>30</v>
      </c>
    </row>
    <row r="45" spans="1:22">
      <c r="A45" t="s">
        <v>22</v>
      </c>
      <c r="B45" t="str">
        <f>"9781805014461"</f>
        <v>9781805014461</v>
      </c>
      <c r="C45" t="str">
        <f>"9781849055376"</f>
        <v>9781849055376</v>
      </c>
      <c r="D45" t="str">
        <f>"9780857009609"</f>
        <v>9780857009609</v>
      </c>
      <c r="F45" t="s">
        <v>198</v>
      </c>
      <c r="G45" t="s">
        <v>199</v>
      </c>
      <c r="H45" t="s">
        <v>25</v>
      </c>
      <c r="I45" t="s">
        <v>26</v>
      </c>
      <c r="J45" t="s">
        <v>200</v>
      </c>
      <c r="K45" s="4">
        <v>2014</v>
      </c>
      <c r="L45">
        <v>2024</v>
      </c>
      <c r="M45" t="s">
        <v>28</v>
      </c>
      <c r="N45" t="s">
        <v>28</v>
      </c>
      <c r="O45" t="s">
        <v>28</v>
      </c>
      <c r="P45" t="s">
        <v>28</v>
      </c>
      <c r="Q45" t="s">
        <v>28</v>
      </c>
      <c r="R45" t="s">
        <v>28</v>
      </c>
      <c r="S45" t="s">
        <v>28</v>
      </c>
      <c r="T45" t="s">
        <v>28</v>
      </c>
      <c r="U45" t="s">
        <v>201</v>
      </c>
      <c r="V45" t="s">
        <v>30</v>
      </c>
    </row>
    <row r="46" spans="1:22">
      <c r="A46" t="s">
        <v>22</v>
      </c>
      <c r="B46" t="str">
        <f>"9781805016991"</f>
        <v>9781805016991</v>
      </c>
      <c r="C46" t="str">
        <f>"9781839975608"</f>
        <v>9781839975608</v>
      </c>
      <c r="D46" t="str">
        <f>"9781839975615"</f>
        <v>9781839975615</v>
      </c>
      <c r="F46" t="s">
        <v>202</v>
      </c>
      <c r="G46" t="s">
        <v>203</v>
      </c>
      <c r="H46" t="s">
        <v>25</v>
      </c>
      <c r="I46" t="s">
        <v>26</v>
      </c>
      <c r="J46" t="s">
        <v>204</v>
      </c>
      <c r="K46" s="4">
        <v>2023</v>
      </c>
      <c r="L46">
        <v>2024</v>
      </c>
      <c r="M46" t="s">
        <v>28</v>
      </c>
      <c r="N46" t="s">
        <v>28</v>
      </c>
      <c r="O46" t="s">
        <v>28</v>
      </c>
      <c r="P46" t="s">
        <v>28</v>
      </c>
      <c r="Q46" t="s">
        <v>28</v>
      </c>
      <c r="R46" t="s">
        <v>28</v>
      </c>
      <c r="S46" t="s">
        <v>28</v>
      </c>
      <c r="T46" t="s">
        <v>28</v>
      </c>
      <c r="U46" t="s">
        <v>205</v>
      </c>
      <c r="V46" t="s">
        <v>30</v>
      </c>
    </row>
    <row r="47" spans="1:22">
      <c r="A47" t="s">
        <v>22</v>
      </c>
      <c r="B47" t="str">
        <f>"9781805015697"</f>
        <v>9781805015697</v>
      </c>
      <c r="C47" t="str">
        <f>"9781787755611"</f>
        <v>9781787755611</v>
      </c>
      <c r="D47" t="str">
        <f>"9781787755628"</f>
        <v>9781787755628</v>
      </c>
      <c r="F47" t="s">
        <v>206</v>
      </c>
      <c r="G47" t="s">
        <v>207</v>
      </c>
      <c r="H47" t="s">
        <v>25</v>
      </c>
      <c r="I47" t="s">
        <v>26</v>
      </c>
      <c r="J47" t="s">
        <v>208</v>
      </c>
      <c r="K47" s="4">
        <v>2021</v>
      </c>
      <c r="L47">
        <v>2024</v>
      </c>
      <c r="M47" t="s">
        <v>28</v>
      </c>
      <c r="N47" t="s">
        <v>28</v>
      </c>
      <c r="O47" t="s">
        <v>28</v>
      </c>
      <c r="P47" t="s">
        <v>28</v>
      </c>
      <c r="Q47" t="s">
        <v>28</v>
      </c>
      <c r="R47" t="s">
        <v>28</v>
      </c>
      <c r="S47" t="s">
        <v>28</v>
      </c>
      <c r="T47" t="s">
        <v>28</v>
      </c>
      <c r="U47" t="s">
        <v>209</v>
      </c>
      <c r="V47" t="s">
        <v>30</v>
      </c>
    </row>
    <row r="48" spans="1:22">
      <c r="A48" t="s">
        <v>22</v>
      </c>
      <c r="B48" t="str">
        <f>"9781805015734"</f>
        <v>9781805015734</v>
      </c>
      <c r="C48" t="str">
        <f>"9781787754478"</f>
        <v>9781787754478</v>
      </c>
      <c r="D48" t="str">
        <f>"9781787754485"</f>
        <v>9781787754485</v>
      </c>
      <c r="F48" t="s">
        <v>210</v>
      </c>
      <c r="G48" t="s">
        <v>211</v>
      </c>
      <c r="H48" t="s">
        <v>25</v>
      </c>
      <c r="I48" t="s">
        <v>26</v>
      </c>
      <c r="J48" t="s">
        <v>212</v>
      </c>
      <c r="K48" s="4">
        <v>2022</v>
      </c>
      <c r="L48">
        <v>2024</v>
      </c>
      <c r="M48" t="s">
        <v>28</v>
      </c>
      <c r="N48" t="s">
        <v>28</v>
      </c>
      <c r="O48" t="s">
        <v>28</v>
      </c>
      <c r="P48" t="s">
        <v>28</v>
      </c>
      <c r="Q48" t="s">
        <v>28</v>
      </c>
      <c r="R48" t="s">
        <v>28</v>
      </c>
      <c r="S48" t="s">
        <v>28</v>
      </c>
      <c r="T48" t="s">
        <v>28</v>
      </c>
      <c r="U48" t="s">
        <v>213</v>
      </c>
      <c r="V48" t="s">
        <v>30</v>
      </c>
    </row>
    <row r="49" spans="1:22">
      <c r="A49" t="s">
        <v>22</v>
      </c>
      <c r="B49" t="str">
        <f>"9781805015024"</f>
        <v>9781805015024</v>
      </c>
      <c r="C49" t="str">
        <f>"9781787751422"</f>
        <v>9781787751422</v>
      </c>
      <c r="D49" t="str">
        <f>"9781787751439"</f>
        <v>9781787751439</v>
      </c>
      <c r="F49" t="s">
        <v>214</v>
      </c>
      <c r="G49" t="s">
        <v>215</v>
      </c>
      <c r="H49" t="s">
        <v>25</v>
      </c>
      <c r="I49" t="s">
        <v>26</v>
      </c>
      <c r="J49" t="s">
        <v>216</v>
      </c>
      <c r="K49" s="4">
        <v>2021</v>
      </c>
      <c r="L49">
        <v>2024</v>
      </c>
      <c r="M49" t="s">
        <v>28</v>
      </c>
      <c r="N49" t="s">
        <v>28</v>
      </c>
      <c r="O49" t="s">
        <v>28</v>
      </c>
      <c r="P49" t="s">
        <v>28</v>
      </c>
      <c r="Q49" t="s">
        <v>28</v>
      </c>
      <c r="R49" t="s">
        <v>28</v>
      </c>
      <c r="S49" t="s">
        <v>28</v>
      </c>
      <c r="T49" t="s">
        <v>28</v>
      </c>
      <c r="U49" t="s">
        <v>217</v>
      </c>
      <c r="V49" t="s">
        <v>30</v>
      </c>
    </row>
    <row r="50" spans="1:22">
      <c r="A50" t="s">
        <v>22</v>
      </c>
      <c r="B50" t="str">
        <f>"9781805015529"</f>
        <v>9781805015529</v>
      </c>
      <c r="C50" t="str">
        <f>"9781787753471"</f>
        <v>9781787753471</v>
      </c>
      <c r="D50" t="str">
        <f>""</f>
        <v/>
      </c>
      <c r="F50" t="s">
        <v>218</v>
      </c>
      <c r="G50" t="s">
        <v>219</v>
      </c>
      <c r="H50" t="s">
        <v>25</v>
      </c>
      <c r="I50" t="s">
        <v>26</v>
      </c>
      <c r="J50" t="s">
        <v>220</v>
      </c>
      <c r="K50" s="4">
        <v>2021</v>
      </c>
      <c r="L50">
        <v>2024</v>
      </c>
      <c r="M50" t="s">
        <v>28</v>
      </c>
      <c r="N50" t="s">
        <v>28</v>
      </c>
      <c r="O50" t="s">
        <v>28</v>
      </c>
      <c r="P50" t="s">
        <v>28</v>
      </c>
      <c r="Q50" t="s">
        <v>28</v>
      </c>
      <c r="R50" t="s">
        <v>28</v>
      </c>
      <c r="S50" t="s">
        <v>28</v>
      </c>
      <c r="T50" t="s">
        <v>28</v>
      </c>
      <c r="U50" t="s">
        <v>221</v>
      </c>
      <c r="V50" t="s">
        <v>30</v>
      </c>
    </row>
    <row r="51" spans="1:22">
      <c r="A51" t="s">
        <v>22</v>
      </c>
      <c r="B51" t="str">
        <f>"9781805016892"</f>
        <v>9781805016892</v>
      </c>
      <c r="C51" t="str">
        <f>"9781839973529"</f>
        <v>9781839973529</v>
      </c>
      <c r="D51" t="str">
        <f>"9781839973536"</f>
        <v>9781839973536</v>
      </c>
      <c r="F51" t="s">
        <v>222</v>
      </c>
      <c r="G51" t="s">
        <v>223</v>
      </c>
      <c r="H51" t="s">
        <v>25</v>
      </c>
      <c r="I51" t="s">
        <v>26</v>
      </c>
      <c r="J51" t="s">
        <v>224</v>
      </c>
      <c r="K51" s="4">
        <v>2023</v>
      </c>
      <c r="L51">
        <v>2024</v>
      </c>
      <c r="M51" t="s">
        <v>28</v>
      </c>
      <c r="N51" t="s">
        <v>28</v>
      </c>
      <c r="O51" t="s">
        <v>28</v>
      </c>
      <c r="P51" t="s">
        <v>28</v>
      </c>
      <c r="Q51" t="s">
        <v>28</v>
      </c>
      <c r="R51" t="s">
        <v>28</v>
      </c>
      <c r="S51" t="s">
        <v>28</v>
      </c>
      <c r="T51" t="s">
        <v>28</v>
      </c>
      <c r="U51" t="s">
        <v>225</v>
      </c>
      <c r="V51" t="s">
        <v>30</v>
      </c>
    </row>
    <row r="52" spans="1:22">
      <c r="A52" t="s">
        <v>22</v>
      </c>
      <c r="B52" t="str">
        <f>"9781805016588"</f>
        <v>9781805016588</v>
      </c>
      <c r="C52" t="str">
        <f>"9781839971006"</f>
        <v>9781839971006</v>
      </c>
      <c r="D52" t="str">
        <f>"9781839971013"</f>
        <v>9781839971013</v>
      </c>
      <c r="F52" t="s">
        <v>226</v>
      </c>
      <c r="G52" t="s">
        <v>227</v>
      </c>
      <c r="H52" t="s">
        <v>25</v>
      </c>
      <c r="I52" t="s">
        <v>26</v>
      </c>
      <c r="J52" t="s">
        <v>228</v>
      </c>
      <c r="K52" s="4">
        <v>2022</v>
      </c>
      <c r="L52">
        <v>2024</v>
      </c>
      <c r="M52" t="s">
        <v>28</v>
      </c>
      <c r="N52" t="s">
        <v>28</v>
      </c>
      <c r="O52" t="s">
        <v>28</v>
      </c>
      <c r="P52" t="s">
        <v>28</v>
      </c>
      <c r="Q52" t="s">
        <v>28</v>
      </c>
      <c r="R52" t="s">
        <v>28</v>
      </c>
      <c r="S52" t="s">
        <v>28</v>
      </c>
      <c r="T52" t="s">
        <v>28</v>
      </c>
      <c r="U52" t="s">
        <v>229</v>
      </c>
      <c r="V52" t="s">
        <v>30</v>
      </c>
    </row>
    <row r="53" spans="1:22">
      <c r="A53" t="s">
        <v>22</v>
      </c>
      <c r="B53" t="str">
        <f>"9781805015215"</f>
        <v>9781805015215</v>
      </c>
      <c r="C53" t="str">
        <f>"9781787751712"</f>
        <v>9781787751712</v>
      </c>
      <c r="D53" t="str">
        <f>"9781787751729"</f>
        <v>9781787751729</v>
      </c>
      <c r="F53" t="s">
        <v>230</v>
      </c>
      <c r="G53" t="s">
        <v>231</v>
      </c>
      <c r="H53" t="s">
        <v>25</v>
      </c>
      <c r="I53" t="s">
        <v>26</v>
      </c>
      <c r="J53" t="s">
        <v>232</v>
      </c>
      <c r="K53" s="4">
        <v>2021</v>
      </c>
      <c r="L53">
        <v>2024</v>
      </c>
      <c r="M53" t="s">
        <v>28</v>
      </c>
      <c r="N53" t="s">
        <v>28</v>
      </c>
      <c r="O53" t="s">
        <v>28</v>
      </c>
      <c r="P53" t="s">
        <v>28</v>
      </c>
      <c r="Q53" t="s">
        <v>28</v>
      </c>
      <c r="R53" t="s">
        <v>28</v>
      </c>
      <c r="S53" t="s">
        <v>28</v>
      </c>
      <c r="T53" t="s">
        <v>28</v>
      </c>
      <c r="U53" t="s">
        <v>233</v>
      </c>
      <c r="V53" t="s">
        <v>30</v>
      </c>
    </row>
    <row r="54" spans="1:22">
      <c r="A54" t="s">
        <v>22</v>
      </c>
      <c r="B54" t="str">
        <f>"9781805016199"</f>
        <v>9781805016199</v>
      </c>
      <c r="C54" t="str">
        <f>"9781787759794"</f>
        <v>9781787759794</v>
      </c>
      <c r="D54" t="str">
        <f>"9781787759800"</f>
        <v>9781787759800</v>
      </c>
      <c r="F54" t="s">
        <v>234</v>
      </c>
      <c r="G54" t="s">
        <v>235</v>
      </c>
      <c r="H54" t="s">
        <v>25</v>
      </c>
      <c r="I54" t="s">
        <v>26</v>
      </c>
      <c r="J54" t="s">
        <v>236</v>
      </c>
      <c r="K54" s="4">
        <v>2022</v>
      </c>
      <c r="L54">
        <v>2024</v>
      </c>
      <c r="M54" t="s">
        <v>28</v>
      </c>
      <c r="N54" t="s">
        <v>28</v>
      </c>
      <c r="O54" t="s">
        <v>28</v>
      </c>
      <c r="P54" t="s">
        <v>28</v>
      </c>
      <c r="Q54" t="s">
        <v>28</v>
      </c>
      <c r="R54" t="s">
        <v>28</v>
      </c>
      <c r="S54" t="s">
        <v>28</v>
      </c>
      <c r="T54" t="s">
        <v>28</v>
      </c>
      <c r="U54" t="s">
        <v>237</v>
      </c>
      <c r="V54" t="s">
        <v>30</v>
      </c>
    </row>
    <row r="55" spans="1:22">
      <c r="A55" t="s">
        <v>22</v>
      </c>
      <c r="B55" t="str">
        <f>"9781805016793"</f>
        <v>9781805016793</v>
      </c>
      <c r="C55" t="str">
        <f>"9781839972263"</f>
        <v>9781839972263</v>
      </c>
      <c r="D55" t="str">
        <f>"9781839972270"</f>
        <v>9781839972270</v>
      </c>
      <c r="F55" t="s">
        <v>238</v>
      </c>
      <c r="G55" t="s">
        <v>239</v>
      </c>
      <c r="H55" t="s">
        <v>25</v>
      </c>
      <c r="I55" t="s">
        <v>26</v>
      </c>
      <c r="J55" t="s">
        <v>240</v>
      </c>
      <c r="K55" s="4">
        <v>2023</v>
      </c>
      <c r="L55">
        <v>2024</v>
      </c>
      <c r="M55" t="s">
        <v>28</v>
      </c>
      <c r="N55" t="s">
        <v>28</v>
      </c>
      <c r="O55" t="s">
        <v>28</v>
      </c>
      <c r="P55" t="s">
        <v>28</v>
      </c>
      <c r="Q55" t="s">
        <v>28</v>
      </c>
      <c r="R55" t="s">
        <v>28</v>
      </c>
      <c r="S55" t="s">
        <v>28</v>
      </c>
      <c r="T55" t="s">
        <v>28</v>
      </c>
      <c r="U55" t="s">
        <v>241</v>
      </c>
      <c r="V55" t="s">
        <v>30</v>
      </c>
    </row>
    <row r="56" spans="1:22">
      <c r="A56" t="s">
        <v>22</v>
      </c>
      <c r="B56" t="str">
        <f>"9781805015598"</f>
        <v>9781805015598</v>
      </c>
      <c r="C56" t="str">
        <f>"9781787754454"</f>
        <v>9781787754454</v>
      </c>
      <c r="D56" t="str">
        <f>"9781787754461"</f>
        <v>9781787754461</v>
      </c>
      <c r="F56" t="s">
        <v>242</v>
      </c>
      <c r="G56" t="s">
        <v>243</v>
      </c>
      <c r="H56" t="s">
        <v>25</v>
      </c>
      <c r="I56" t="s">
        <v>26</v>
      </c>
      <c r="J56" t="s">
        <v>244</v>
      </c>
      <c r="K56" s="4">
        <v>2021</v>
      </c>
      <c r="L56">
        <v>2024</v>
      </c>
      <c r="M56" t="s">
        <v>28</v>
      </c>
      <c r="N56" t="s">
        <v>28</v>
      </c>
      <c r="O56" t="s">
        <v>28</v>
      </c>
      <c r="P56" t="s">
        <v>28</v>
      </c>
      <c r="Q56" t="s">
        <v>28</v>
      </c>
      <c r="R56" t="s">
        <v>28</v>
      </c>
      <c r="S56" t="s">
        <v>28</v>
      </c>
      <c r="T56" t="s">
        <v>28</v>
      </c>
      <c r="U56" t="s">
        <v>245</v>
      </c>
      <c r="V56" t="s">
        <v>30</v>
      </c>
    </row>
    <row r="57" spans="1:22">
      <c r="A57" t="s">
        <v>22</v>
      </c>
      <c r="B57" t="str">
        <f>"9781805015901"</f>
        <v>9781805015901</v>
      </c>
      <c r="C57" t="str">
        <f>"9781787755482"</f>
        <v>9781787755482</v>
      </c>
      <c r="D57" t="str">
        <f>"9781787755499"</f>
        <v>9781787755499</v>
      </c>
      <c r="F57" t="s">
        <v>246</v>
      </c>
      <c r="G57" t="s">
        <v>247</v>
      </c>
      <c r="H57" t="s">
        <v>25</v>
      </c>
      <c r="I57" t="s">
        <v>26</v>
      </c>
      <c r="J57" t="s">
        <v>248</v>
      </c>
      <c r="K57" s="4">
        <v>2022</v>
      </c>
      <c r="L57">
        <v>2024</v>
      </c>
      <c r="M57" t="s">
        <v>28</v>
      </c>
      <c r="N57" t="s">
        <v>28</v>
      </c>
      <c r="O57" t="s">
        <v>28</v>
      </c>
      <c r="P57" t="s">
        <v>28</v>
      </c>
      <c r="Q57" t="s">
        <v>28</v>
      </c>
      <c r="R57" t="s">
        <v>28</v>
      </c>
      <c r="S57" t="s">
        <v>28</v>
      </c>
      <c r="T57" t="s">
        <v>28</v>
      </c>
      <c r="U57" t="s">
        <v>249</v>
      </c>
      <c r="V57" t="s">
        <v>30</v>
      </c>
    </row>
    <row r="58" spans="1:22">
      <c r="A58" t="s">
        <v>22</v>
      </c>
      <c r="B58" t="str">
        <f>"9781805016212"</f>
        <v>9781805016212</v>
      </c>
      <c r="C58" t="str">
        <f>"9781787758292"</f>
        <v>9781787758292</v>
      </c>
      <c r="D58" t="str">
        <f>"9781787758308"</f>
        <v>9781787758308</v>
      </c>
      <c r="F58" t="s">
        <v>250</v>
      </c>
      <c r="G58" t="s">
        <v>251</v>
      </c>
      <c r="H58" t="s">
        <v>25</v>
      </c>
      <c r="I58" t="s">
        <v>26</v>
      </c>
      <c r="J58" t="s">
        <v>252</v>
      </c>
      <c r="K58" s="4">
        <v>2022</v>
      </c>
      <c r="L58">
        <v>2024</v>
      </c>
      <c r="M58" t="s">
        <v>28</v>
      </c>
      <c r="N58" t="s">
        <v>28</v>
      </c>
      <c r="O58" t="s">
        <v>28</v>
      </c>
      <c r="P58" t="s">
        <v>28</v>
      </c>
      <c r="Q58" t="s">
        <v>28</v>
      </c>
      <c r="R58" t="s">
        <v>28</v>
      </c>
      <c r="S58" t="s">
        <v>28</v>
      </c>
      <c r="T58" t="s">
        <v>28</v>
      </c>
      <c r="U58" t="s">
        <v>253</v>
      </c>
      <c r="V58" t="s">
        <v>30</v>
      </c>
    </row>
    <row r="59" spans="1:22">
      <c r="A59" t="s">
        <v>22</v>
      </c>
      <c r="B59" t="str">
        <f>"9781805015987"</f>
        <v>9781805015987</v>
      </c>
      <c r="C59" t="str">
        <f>"9781787755895"</f>
        <v>9781787755895</v>
      </c>
      <c r="D59" t="str">
        <f>"9781787755901"</f>
        <v>9781787755901</v>
      </c>
      <c r="F59" t="s">
        <v>254</v>
      </c>
      <c r="G59" t="s">
        <v>255</v>
      </c>
      <c r="H59" t="s">
        <v>25</v>
      </c>
      <c r="I59" t="s">
        <v>26</v>
      </c>
      <c r="J59" t="s">
        <v>256</v>
      </c>
      <c r="K59" s="4">
        <v>2022</v>
      </c>
      <c r="L59">
        <v>2024</v>
      </c>
      <c r="M59" t="s">
        <v>28</v>
      </c>
      <c r="N59" t="s">
        <v>28</v>
      </c>
      <c r="O59" t="s">
        <v>28</v>
      </c>
      <c r="P59" t="s">
        <v>28</v>
      </c>
      <c r="Q59" t="s">
        <v>28</v>
      </c>
      <c r="R59" t="s">
        <v>28</v>
      </c>
      <c r="S59" t="s">
        <v>28</v>
      </c>
      <c r="T59" t="s">
        <v>28</v>
      </c>
      <c r="U59" t="s">
        <v>257</v>
      </c>
      <c r="V59" t="s">
        <v>30</v>
      </c>
    </row>
    <row r="60" spans="1:22">
      <c r="A60" t="s">
        <v>22</v>
      </c>
      <c r="B60" t="str">
        <f>"9781805016410"</f>
        <v>9781805016410</v>
      </c>
      <c r="C60" t="str">
        <f>"9781787759732"</f>
        <v>9781787759732</v>
      </c>
      <c r="D60" t="str">
        <f>""</f>
        <v/>
      </c>
      <c r="F60" t="s">
        <v>258</v>
      </c>
      <c r="G60" t="s">
        <v>259</v>
      </c>
      <c r="H60" t="s">
        <v>25</v>
      </c>
      <c r="I60" t="s">
        <v>26</v>
      </c>
      <c r="J60" t="s">
        <v>260</v>
      </c>
      <c r="K60" s="4">
        <v>2022</v>
      </c>
      <c r="L60">
        <v>2024</v>
      </c>
      <c r="M60" t="s">
        <v>28</v>
      </c>
      <c r="N60" t="s">
        <v>28</v>
      </c>
      <c r="O60" t="s">
        <v>28</v>
      </c>
      <c r="P60" t="s">
        <v>28</v>
      </c>
      <c r="Q60" t="s">
        <v>28</v>
      </c>
      <c r="R60" t="s">
        <v>28</v>
      </c>
      <c r="S60" t="s">
        <v>28</v>
      </c>
      <c r="T60" t="s">
        <v>28</v>
      </c>
      <c r="U60" t="s">
        <v>261</v>
      </c>
      <c r="V60" t="s">
        <v>30</v>
      </c>
    </row>
    <row r="61" spans="1:22">
      <c r="A61" t="s">
        <v>22</v>
      </c>
      <c r="B61" t="str">
        <f>"9781805016694"</f>
        <v>9781805016694</v>
      </c>
      <c r="C61" t="str">
        <f>"9781839971662"</f>
        <v>9781839971662</v>
      </c>
      <c r="D61" t="str">
        <f>"9781839971679"</f>
        <v>9781839971679</v>
      </c>
      <c r="F61" t="s">
        <v>262</v>
      </c>
      <c r="G61" t="s">
        <v>263</v>
      </c>
      <c r="H61" t="s">
        <v>25</v>
      </c>
      <c r="I61" t="s">
        <v>26</v>
      </c>
      <c r="J61" t="s">
        <v>264</v>
      </c>
      <c r="K61" s="4">
        <v>2023</v>
      </c>
      <c r="L61">
        <v>2024</v>
      </c>
      <c r="M61" t="s">
        <v>28</v>
      </c>
      <c r="N61" t="s">
        <v>28</v>
      </c>
      <c r="O61" t="s">
        <v>28</v>
      </c>
      <c r="P61" t="s">
        <v>28</v>
      </c>
      <c r="Q61" t="s">
        <v>28</v>
      </c>
      <c r="R61" t="s">
        <v>28</v>
      </c>
      <c r="S61" t="s">
        <v>28</v>
      </c>
      <c r="T61" t="s">
        <v>28</v>
      </c>
      <c r="U61" t="s">
        <v>265</v>
      </c>
      <c r="V61" t="s">
        <v>30</v>
      </c>
    </row>
    <row r="62" spans="1:22">
      <c r="A62" t="s">
        <v>22</v>
      </c>
      <c r="B62" t="str">
        <f>"9781805015437"</f>
        <v>9781805015437</v>
      </c>
      <c r="C62" t="str">
        <f>"9781787753969"</f>
        <v>9781787753969</v>
      </c>
      <c r="D62" t="str">
        <f>"9781787753976"</f>
        <v>9781787753976</v>
      </c>
      <c r="F62" t="s">
        <v>266</v>
      </c>
      <c r="G62" t="s">
        <v>267</v>
      </c>
      <c r="H62" t="s">
        <v>25</v>
      </c>
      <c r="I62" t="s">
        <v>26</v>
      </c>
      <c r="J62" t="s">
        <v>268</v>
      </c>
      <c r="K62" s="4">
        <v>2021</v>
      </c>
      <c r="L62">
        <v>2024</v>
      </c>
      <c r="M62" t="s">
        <v>28</v>
      </c>
      <c r="N62" t="s">
        <v>28</v>
      </c>
      <c r="O62" t="s">
        <v>28</v>
      </c>
      <c r="P62" t="s">
        <v>28</v>
      </c>
      <c r="Q62" t="s">
        <v>28</v>
      </c>
      <c r="R62" t="s">
        <v>28</v>
      </c>
      <c r="S62" t="s">
        <v>28</v>
      </c>
      <c r="T62" t="s">
        <v>28</v>
      </c>
      <c r="U62" t="s">
        <v>269</v>
      </c>
      <c r="V62" t="s">
        <v>30</v>
      </c>
    </row>
    <row r="63" spans="1:22">
      <c r="A63" t="s">
        <v>22</v>
      </c>
      <c r="B63" t="str">
        <f>"9781805015932"</f>
        <v>9781805015932</v>
      </c>
      <c r="C63" t="str">
        <f>"9781787755758"</f>
        <v>9781787755758</v>
      </c>
      <c r="D63" t="str">
        <f>""</f>
        <v/>
      </c>
      <c r="F63" t="s">
        <v>270</v>
      </c>
      <c r="G63" t="s">
        <v>271</v>
      </c>
      <c r="H63" t="s">
        <v>45</v>
      </c>
      <c r="I63" t="s">
        <v>26</v>
      </c>
      <c r="J63" t="s">
        <v>272</v>
      </c>
      <c r="K63" s="4">
        <v>2022</v>
      </c>
      <c r="L63">
        <v>2024</v>
      </c>
      <c r="M63" t="s">
        <v>28</v>
      </c>
      <c r="N63" t="s">
        <v>28</v>
      </c>
      <c r="O63" t="s">
        <v>28</v>
      </c>
      <c r="P63" t="s">
        <v>28</v>
      </c>
      <c r="Q63" t="s">
        <v>28</v>
      </c>
      <c r="R63" t="s">
        <v>28</v>
      </c>
      <c r="S63" t="s">
        <v>28</v>
      </c>
      <c r="T63" t="s">
        <v>28</v>
      </c>
      <c r="U63" t="s">
        <v>273</v>
      </c>
      <c r="V63" t="s">
        <v>30</v>
      </c>
    </row>
    <row r="64" spans="1:22">
      <c r="A64" t="s">
        <v>22</v>
      </c>
      <c r="B64" t="str">
        <f>"9781805014843"</f>
        <v>9781805014843</v>
      </c>
      <c r="C64" t="str">
        <f>"9781785928918"</f>
        <v>9781785928918</v>
      </c>
      <c r="D64" t="str">
        <f>""</f>
        <v/>
      </c>
      <c r="F64" t="s">
        <v>274</v>
      </c>
      <c r="G64" t="s">
        <v>275</v>
      </c>
      <c r="H64" t="s">
        <v>25</v>
      </c>
      <c r="I64" t="s">
        <v>26</v>
      </c>
      <c r="J64" t="s">
        <v>276</v>
      </c>
      <c r="K64" s="4">
        <v>2021</v>
      </c>
      <c r="L64">
        <v>2024</v>
      </c>
      <c r="M64" t="s">
        <v>28</v>
      </c>
      <c r="N64" t="s">
        <v>28</v>
      </c>
      <c r="O64" t="s">
        <v>28</v>
      </c>
      <c r="P64" t="s">
        <v>28</v>
      </c>
      <c r="Q64" t="s">
        <v>28</v>
      </c>
      <c r="R64" t="s">
        <v>28</v>
      </c>
      <c r="S64" t="s">
        <v>28</v>
      </c>
      <c r="T64" t="s">
        <v>28</v>
      </c>
      <c r="U64" t="s">
        <v>277</v>
      </c>
      <c r="V64" t="s">
        <v>30</v>
      </c>
    </row>
    <row r="65" spans="1:22">
      <c r="A65" t="s">
        <v>22</v>
      </c>
      <c r="B65" t="str">
        <f>"9781805014690"</f>
        <v>9781805014690</v>
      </c>
      <c r="C65" t="str">
        <f>"9781785928048"</f>
        <v>9781785928048</v>
      </c>
      <c r="D65" t="str">
        <f>"9781784508340"</f>
        <v>9781784508340</v>
      </c>
      <c r="F65" t="s">
        <v>278</v>
      </c>
      <c r="G65" t="s">
        <v>279</v>
      </c>
      <c r="H65" t="s">
        <v>25</v>
      </c>
      <c r="I65" t="s">
        <v>26</v>
      </c>
      <c r="J65" t="s">
        <v>280</v>
      </c>
      <c r="K65" s="4">
        <v>2020</v>
      </c>
      <c r="L65">
        <v>2024</v>
      </c>
      <c r="M65" t="s">
        <v>28</v>
      </c>
      <c r="N65" t="s">
        <v>28</v>
      </c>
      <c r="O65" t="s">
        <v>28</v>
      </c>
      <c r="P65" t="s">
        <v>28</v>
      </c>
      <c r="Q65" t="s">
        <v>28</v>
      </c>
      <c r="R65" t="s">
        <v>28</v>
      </c>
      <c r="S65" t="s">
        <v>28</v>
      </c>
      <c r="T65" t="s">
        <v>28</v>
      </c>
      <c r="U65" t="s">
        <v>281</v>
      </c>
      <c r="V65" t="s">
        <v>30</v>
      </c>
    </row>
    <row r="66" spans="1:22">
      <c r="A66" t="s">
        <v>22</v>
      </c>
      <c r="B66" t="str">
        <f>"9781805016540"</f>
        <v>9781805016540</v>
      </c>
      <c r="C66" t="str">
        <f>"9781839970825"</f>
        <v>9781839970825</v>
      </c>
      <c r="D66" t="str">
        <f>"9781839970832"</f>
        <v>9781839970832</v>
      </c>
      <c r="F66" t="s">
        <v>282</v>
      </c>
      <c r="G66" t="s">
        <v>283</v>
      </c>
      <c r="H66" t="s">
        <v>25</v>
      </c>
      <c r="I66" t="s">
        <v>26</v>
      </c>
      <c r="J66" t="s">
        <v>284</v>
      </c>
      <c r="K66" s="4">
        <v>2023</v>
      </c>
      <c r="L66">
        <v>2024</v>
      </c>
      <c r="M66" t="s">
        <v>28</v>
      </c>
      <c r="N66" t="s">
        <v>28</v>
      </c>
      <c r="O66" t="s">
        <v>28</v>
      </c>
      <c r="P66" t="s">
        <v>28</v>
      </c>
      <c r="Q66" t="s">
        <v>28</v>
      </c>
      <c r="R66" t="s">
        <v>28</v>
      </c>
      <c r="S66" t="s">
        <v>28</v>
      </c>
      <c r="T66" t="s">
        <v>28</v>
      </c>
      <c r="U66" t="s">
        <v>285</v>
      </c>
      <c r="V66" t="s">
        <v>30</v>
      </c>
    </row>
    <row r="67" spans="1:22">
      <c r="A67" t="s">
        <v>22</v>
      </c>
      <c r="B67" t="str">
        <f>"9781805014553"</f>
        <v>9781805014553</v>
      </c>
      <c r="C67" t="str">
        <f>"9781785923241"</f>
        <v>9781785923241</v>
      </c>
      <c r="D67" t="str">
        <f>"9781784506377"</f>
        <v>9781784506377</v>
      </c>
      <c r="F67" t="s">
        <v>286</v>
      </c>
      <c r="G67" t="s">
        <v>287</v>
      </c>
      <c r="H67" t="s">
        <v>25</v>
      </c>
      <c r="I67" t="s">
        <v>26</v>
      </c>
      <c r="J67" t="s">
        <v>288</v>
      </c>
      <c r="K67" s="4">
        <v>2019</v>
      </c>
      <c r="L67">
        <v>2024</v>
      </c>
      <c r="M67" t="s">
        <v>28</v>
      </c>
      <c r="N67" t="s">
        <v>28</v>
      </c>
      <c r="O67" t="s">
        <v>28</v>
      </c>
      <c r="P67" t="s">
        <v>28</v>
      </c>
      <c r="Q67" t="s">
        <v>28</v>
      </c>
      <c r="R67" t="s">
        <v>28</v>
      </c>
      <c r="S67" t="s">
        <v>28</v>
      </c>
      <c r="T67" t="s">
        <v>28</v>
      </c>
      <c r="U67" t="s">
        <v>289</v>
      </c>
      <c r="V67" t="s">
        <v>30</v>
      </c>
    </row>
    <row r="68" spans="1:22">
      <c r="A68" t="s">
        <v>22</v>
      </c>
      <c r="B68" t="str">
        <f>"9781805015581"</f>
        <v>9781805015581</v>
      </c>
      <c r="C68" t="str">
        <f>"9781787755321"</f>
        <v>9781787755321</v>
      </c>
      <c r="D68" t="str">
        <f>"9781787755338"</f>
        <v>9781787755338</v>
      </c>
      <c r="F68" t="s">
        <v>290</v>
      </c>
      <c r="G68" t="s">
        <v>287</v>
      </c>
      <c r="H68" t="s">
        <v>25</v>
      </c>
      <c r="I68" t="s">
        <v>26</v>
      </c>
      <c r="J68" t="s">
        <v>291</v>
      </c>
      <c r="K68" s="4">
        <v>2021</v>
      </c>
      <c r="L68">
        <v>2024</v>
      </c>
      <c r="M68" t="s">
        <v>28</v>
      </c>
      <c r="N68" t="s">
        <v>28</v>
      </c>
      <c r="O68" t="s">
        <v>28</v>
      </c>
      <c r="P68" t="s">
        <v>28</v>
      </c>
      <c r="Q68" t="s">
        <v>28</v>
      </c>
      <c r="R68" t="s">
        <v>28</v>
      </c>
      <c r="S68" t="s">
        <v>28</v>
      </c>
      <c r="T68" t="s">
        <v>28</v>
      </c>
      <c r="U68" t="s">
        <v>292</v>
      </c>
      <c r="V68" t="s">
        <v>30</v>
      </c>
    </row>
    <row r="69" spans="1:22">
      <c r="A69" t="s">
        <v>22</v>
      </c>
      <c r="B69" t="str">
        <f>"9781805015451"</f>
        <v>9781805015451</v>
      </c>
      <c r="C69" t="str">
        <f>"9781787753167"</f>
        <v>9781787753167</v>
      </c>
      <c r="D69" t="str">
        <f>"9781787753174"</f>
        <v>9781787753174</v>
      </c>
      <c r="F69" t="s">
        <v>293</v>
      </c>
      <c r="G69" t="s">
        <v>294</v>
      </c>
      <c r="H69" t="s">
        <v>25</v>
      </c>
      <c r="I69" t="s">
        <v>26</v>
      </c>
      <c r="J69" t="s">
        <v>295</v>
      </c>
      <c r="K69" s="4">
        <v>2020</v>
      </c>
      <c r="L69">
        <v>2024</v>
      </c>
      <c r="M69" t="s">
        <v>28</v>
      </c>
      <c r="N69" t="s">
        <v>28</v>
      </c>
      <c r="O69" t="s">
        <v>28</v>
      </c>
      <c r="P69" t="s">
        <v>28</v>
      </c>
      <c r="Q69" t="s">
        <v>28</v>
      </c>
      <c r="R69" t="s">
        <v>28</v>
      </c>
      <c r="S69" t="s">
        <v>28</v>
      </c>
      <c r="T69" t="s">
        <v>28</v>
      </c>
      <c r="U69" t="s">
        <v>296</v>
      </c>
      <c r="V69" t="s">
        <v>30</v>
      </c>
    </row>
    <row r="70" spans="1:22">
      <c r="A70" t="s">
        <v>22</v>
      </c>
      <c r="B70" t="str">
        <f>"9781805014829"</f>
        <v>9781805014829</v>
      </c>
      <c r="C70" t="str">
        <f>"9781785925849"</f>
        <v>9781785925849</v>
      </c>
      <c r="D70" t="str">
        <f>"9781785925856"</f>
        <v>9781785925856</v>
      </c>
      <c r="F70" t="s">
        <v>297</v>
      </c>
      <c r="G70" t="s">
        <v>298</v>
      </c>
      <c r="H70" t="s">
        <v>25</v>
      </c>
      <c r="I70" t="s">
        <v>26</v>
      </c>
      <c r="J70" t="s">
        <v>299</v>
      </c>
      <c r="K70" s="4">
        <v>2020</v>
      </c>
      <c r="L70">
        <v>2024</v>
      </c>
      <c r="M70" t="s">
        <v>28</v>
      </c>
      <c r="N70" t="s">
        <v>28</v>
      </c>
      <c r="O70" t="s">
        <v>28</v>
      </c>
      <c r="P70" t="s">
        <v>28</v>
      </c>
      <c r="Q70" t="s">
        <v>28</v>
      </c>
      <c r="R70" t="s">
        <v>28</v>
      </c>
      <c r="S70" t="s">
        <v>28</v>
      </c>
      <c r="T70" t="s">
        <v>28</v>
      </c>
      <c r="U70" t="s">
        <v>300</v>
      </c>
      <c r="V70" t="s">
        <v>30</v>
      </c>
    </row>
    <row r="71" spans="1:22">
      <c r="A71" t="s">
        <v>22</v>
      </c>
      <c r="B71" t="str">
        <f>"9781805016076"</f>
        <v>9781805016076</v>
      </c>
      <c r="C71" t="str">
        <f>"9781787757455"</f>
        <v>9781787757455</v>
      </c>
      <c r="D71" t="str">
        <f>"9781787757462"</f>
        <v>9781787757462</v>
      </c>
      <c r="F71" t="s">
        <v>301</v>
      </c>
      <c r="G71" t="s">
        <v>302</v>
      </c>
      <c r="H71" t="s">
        <v>25</v>
      </c>
      <c r="I71" t="s">
        <v>26</v>
      </c>
      <c r="J71" t="s">
        <v>303</v>
      </c>
      <c r="K71" s="4">
        <v>2023</v>
      </c>
      <c r="L71">
        <v>2024</v>
      </c>
      <c r="M71" t="s">
        <v>28</v>
      </c>
      <c r="N71" t="s">
        <v>28</v>
      </c>
      <c r="O71" t="s">
        <v>28</v>
      </c>
      <c r="P71" t="s">
        <v>28</v>
      </c>
      <c r="Q71" t="s">
        <v>28</v>
      </c>
      <c r="R71" t="s">
        <v>28</v>
      </c>
      <c r="S71" t="s">
        <v>28</v>
      </c>
      <c r="T71" t="s">
        <v>28</v>
      </c>
      <c r="U71" t="s">
        <v>304</v>
      </c>
      <c r="V71" t="s">
        <v>30</v>
      </c>
    </row>
    <row r="72" spans="1:22">
      <c r="A72" t="s">
        <v>22</v>
      </c>
      <c r="B72" t="str">
        <f>"9781805014300"</f>
        <v>9781805014300</v>
      </c>
      <c r="C72" t="str">
        <f>"9781843106692"</f>
        <v>9781843106692</v>
      </c>
      <c r="D72" t="str">
        <f>"9781846425592"</f>
        <v>9781846425592</v>
      </c>
      <c r="F72" t="s">
        <v>305</v>
      </c>
      <c r="G72" t="s">
        <v>306</v>
      </c>
      <c r="H72" t="s">
        <v>25</v>
      </c>
      <c r="I72" t="s">
        <v>26</v>
      </c>
      <c r="J72" t="s">
        <v>307</v>
      </c>
      <c r="K72" s="4">
        <v>2007</v>
      </c>
      <c r="L72">
        <v>2024</v>
      </c>
      <c r="M72" t="s">
        <v>28</v>
      </c>
      <c r="N72" t="s">
        <v>28</v>
      </c>
      <c r="O72" t="s">
        <v>28</v>
      </c>
      <c r="P72" t="s">
        <v>28</v>
      </c>
      <c r="Q72" t="s">
        <v>28</v>
      </c>
      <c r="R72" t="s">
        <v>28</v>
      </c>
      <c r="S72" t="s">
        <v>28</v>
      </c>
      <c r="T72" t="s">
        <v>28</v>
      </c>
      <c r="U72" t="s">
        <v>308</v>
      </c>
      <c r="V72" t="s">
        <v>30</v>
      </c>
    </row>
    <row r="73" spans="1:22">
      <c r="A73" t="s">
        <v>22</v>
      </c>
      <c r="B73" t="str">
        <f>"9781805015130"</f>
        <v>9781805015130</v>
      </c>
      <c r="C73" t="str">
        <f>"9781787751774"</f>
        <v>9781787751774</v>
      </c>
      <c r="D73" t="str">
        <f>"9781787751781"</f>
        <v>9781787751781</v>
      </c>
      <c r="F73" t="s">
        <v>309</v>
      </c>
      <c r="G73" t="s">
        <v>310</v>
      </c>
      <c r="H73" t="s">
        <v>25</v>
      </c>
      <c r="I73" t="s">
        <v>26</v>
      </c>
      <c r="J73" t="s">
        <v>311</v>
      </c>
      <c r="K73" s="4">
        <v>2020</v>
      </c>
      <c r="L73">
        <v>2024</v>
      </c>
      <c r="M73" t="s">
        <v>28</v>
      </c>
      <c r="N73" t="s">
        <v>28</v>
      </c>
      <c r="O73" t="s">
        <v>28</v>
      </c>
      <c r="P73" t="s">
        <v>28</v>
      </c>
      <c r="Q73" t="s">
        <v>28</v>
      </c>
      <c r="R73" t="s">
        <v>28</v>
      </c>
      <c r="S73" t="s">
        <v>28</v>
      </c>
      <c r="T73" t="s">
        <v>28</v>
      </c>
      <c r="U73" t="s">
        <v>312</v>
      </c>
      <c r="V73" t="s">
        <v>30</v>
      </c>
    </row>
    <row r="74" spans="1:22">
      <c r="A74" t="s">
        <v>22</v>
      </c>
      <c r="B74" t="str">
        <f>"9781805017042"</f>
        <v>9781805017042</v>
      </c>
      <c r="C74" t="str">
        <f>"9781839976964"</f>
        <v>9781839976964</v>
      </c>
      <c r="D74" t="str">
        <f>"9781839976988"</f>
        <v>9781839976988</v>
      </c>
      <c r="F74" t="s">
        <v>313</v>
      </c>
      <c r="G74" t="s">
        <v>314</v>
      </c>
      <c r="H74" t="s">
        <v>25</v>
      </c>
      <c r="I74" t="s">
        <v>26</v>
      </c>
      <c r="J74" t="s">
        <v>315</v>
      </c>
      <c r="K74" s="4">
        <v>2023</v>
      </c>
      <c r="L74">
        <v>2024</v>
      </c>
      <c r="M74" t="s">
        <v>28</v>
      </c>
      <c r="N74" t="s">
        <v>28</v>
      </c>
      <c r="O74" t="s">
        <v>28</v>
      </c>
      <c r="P74" t="s">
        <v>28</v>
      </c>
      <c r="Q74" t="s">
        <v>28</v>
      </c>
      <c r="R74" t="s">
        <v>28</v>
      </c>
      <c r="S74" t="s">
        <v>28</v>
      </c>
      <c r="T74" t="s">
        <v>28</v>
      </c>
      <c r="U74" t="s">
        <v>316</v>
      </c>
      <c r="V74" t="s">
        <v>30</v>
      </c>
    </row>
    <row r="75" spans="1:22">
      <c r="A75" t="s">
        <v>22</v>
      </c>
      <c r="B75" t="str">
        <f>"9781805015659"</f>
        <v>9781805015659</v>
      </c>
      <c r="C75" t="str">
        <f>"9781787754393"</f>
        <v>9781787754393</v>
      </c>
      <c r="D75" t="str">
        <f>"9781787754409"</f>
        <v>9781787754409</v>
      </c>
      <c r="F75" t="s">
        <v>317</v>
      </c>
      <c r="G75" t="s">
        <v>318</v>
      </c>
      <c r="H75" t="s">
        <v>25</v>
      </c>
      <c r="I75" t="s">
        <v>26</v>
      </c>
      <c r="J75" t="s">
        <v>319</v>
      </c>
      <c r="K75" s="4">
        <v>2021</v>
      </c>
      <c r="L75">
        <v>2024</v>
      </c>
      <c r="M75" t="s">
        <v>28</v>
      </c>
      <c r="N75" t="s">
        <v>28</v>
      </c>
      <c r="O75" t="s">
        <v>28</v>
      </c>
      <c r="P75" t="s">
        <v>28</v>
      </c>
      <c r="Q75" t="s">
        <v>28</v>
      </c>
      <c r="R75" t="s">
        <v>28</v>
      </c>
      <c r="S75" t="s">
        <v>28</v>
      </c>
      <c r="T75" t="s">
        <v>28</v>
      </c>
      <c r="U75" t="s">
        <v>320</v>
      </c>
      <c r="V75" t="s">
        <v>30</v>
      </c>
    </row>
    <row r="76" spans="1:22">
      <c r="A76" t="s">
        <v>22</v>
      </c>
      <c r="B76" t="str">
        <f>"9781805014997"</f>
        <v>9781805014997</v>
      </c>
      <c r="C76" t="str">
        <f>"9781787750722"</f>
        <v>9781787750722</v>
      </c>
      <c r="D76" t="str">
        <f>"9781787750739"</f>
        <v>9781787750739</v>
      </c>
      <c r="F76" t="s">
        <v>321</v>
      </c>
      <c r="G76" t="s">
        <v>322</v>
      </c>
      <c r="H76" t="s">
        <v>25</v>
      </c>
      <c r="I76" t="s">
        <v>26</v>
      </c>
      <c r="J76" t="s">
        <v>323</v>
      </c>
      <c r="K76" s="4">
        <v>2020</v>
      </c>
      <c r="L76">
        <v>2024</v>
      </c>
      <c r="M76" t="s">
        <v>28</v>
      </c>
      <c r="N76" t="s">
        <v>28</v>
      </c>
      <c r="O76" t="s">
        <v>28</v>
      </c>
      <c r="P76" t="s">
        <v>28</v>
      </c>
      <c r="Q76" t="s">
        <v>28</v>
      </c>
      <c r="R76" t="s">
        <v>28</v>
      </c>
      <c r="S76" t="s">
        <v>28</v>
      </c>
      <c r="T76" t="s">
        <v>28</v>
      </c>
      <c r="U76" t="s">
        <v>324</v>
      </c>
      <c r="V76" t="s">
        <v>30</v>
      </c>
    </row>
    <row r="77" spans="1:22">
      <c r="A77" t="s">
        <v>22</v>
      </c>
      <c r="B77" t="str">
        <f>"9781805014881"</f>
        <v>9781805014881</v>
      </c>
      <c r="C77" t="str">
        <f>"9781787750333"</f>
        <v>9781787750333</v>
      </c>
      <c r="D77" t="str">
        <f>"9781787750340"</f>
        <v>9781787750340</v>
      </c>
      <c r="F77" t="s">
        <v>325</v>
      </c>
      <c r="G77" t="s">
        <v>326</v>
      </c>
      <c r="H77" t="s">
        <v>25</v>
      </c>
      <c r="I77" t="s">
        <v>26</v>
      </c>
      <c r="J77" t="s">
        <v>327</v>
      </c>
      <c r="K77" s="4">
        <v>2020</v>
      </c>
      <c r="L77">
        <v>2024</v>
      </c>
      <c r="M77" t="s">
        <v>28</v>
      </c>
      <c r="N77" t="s">
        <v>28</v>
      </c>
      <c r="O77" t="s">
        <v>28</v>
      </c>
      <c r="P77" t="s">
        <v>28</v>
      </c>
      <c r="Q77" t="s">
        <v>28</v>
      </c>
      <c r="R77" t="s">
        <v>28</v>
      </c>
      <c r="S77" t="s">
        <v>28</v>
      </c>
      <c r="T77" t="s">
        <v>28</v>
      </c>
      <c r="U77" t="s">
        <v>328</v>
      </c>
      <c r="V77" t="s">
        <v>30</v>
      </c>
    </row>
    <row r="78" spans="1:22">
      <c r="A78" t="s">
        <v>22</v>
      </c>
      <c r="B78" t="str">
        <f>"9781805015819"</f>
        <v>9781805015819</v>
      </c>
      <c r="C78" t="str">
        <f>"9781787755680"</f>
        <v>9781787755680</v>
      </c>
      <c r="D78" t="str">
        <f>"9781787755697"</f>
        <v>9781787755697</v>
      </c>
      <c r="F78" t="s">
        <v>329</v>
      </c>
      <c r="G78" t="s">
        <v>330</v>
      </c>
      <c r="H78" t="s">
        <v>25</v>
      </c>
      <c r="I78" t="s">
        <v>26</v>
      </c>
      <c r="J78" t="s">
        <v>331</v>
      </c>
      <c r="K78" s="4">
        <v>2021</v>
      </c>
      <c r="L78">
        <v>2024</v>
      </c>
      <c r="M78" t="s">
        <v>28</v>
      </c>
      <c r="N78" t="s">
        <v>28</v>
      </c>
      <c r="O78" t="s">
        <v>28</v>
      </c>
      <c r="P78" t="s">
        <v>28</v>
      </c>
      <c r="Q78" t="s">
        <v>28</v>
      </c>
      <c r="R78" t="s">
        <v>28</v>
      </c>
      <c r="S78" t="s">
        <v>28</v>
      </c>
      <c r="T78" t="s">
        <v>28</v>
      </c>
      <c r="U78" t="s">
        <v>332</v>
      </c>
      <c r="V78" t="s">
        <v>30</v>
      </c>
    </row>
    <row r="79" spans="1:22">
      <c r="A79" t="s">
        <v>22</v>
      </c>
      <c r="B79" t="str">
        <f>"9781805016465"</f>
        <v>9781805016465</v>
      </c>
      <c r="C79" t="str">
        <f>"9781839970146"</f>
        <v>9781839970146</v>
      </c>
      <c r="D79" t="str">
        <f>"9781839970153"</f>
        <v>9781839970153</v>
      </c>
      <c r="F79" t="s">
        <v>333</v>
      </c>
      <c r="G79" t="s">
        <v>334</v>
      </c>
      <c r="H79" t="s">
        <v>25</v>
      </c>
      <c r="I79" t="s">
        <v>26</v>
      </c>
      <c r="J79" t="s">
        <v>335</v>
      </c>
      <c r="K79" s="4">
        <v>2023</v>
      </c>
      <c r="L79">
        <v>2024</v>
      </c>
      <c r="M79" t="s">
        <v>28</v>
      </c>
      <c r="N79" t="s">
        <v>28</v>
      </c>
      <c r="O79" t="s">
        <v>28</v>
      </c>
      <c r="P79" t="s">
        <v>28</v>
      </c>
      <c r="Q79" t="s">
        <v>28</v>
      </c>
      <c r="R79" t="s">
        <v>28</v>
      </c>
      <c r="S79" t="s">
        <v>28</v>
      </c>
      <c r="T79" t="s">
        <v>28</v>
      </c>
      <c r="U79" t="s">
        <v>336</v>
      </c>
      <c r="V79" t="s">
        <v>30</v>
      </c>
    </row>
    <row r="80" spans="1:22">
      <c r="A80" t="s">
        <v>22</v>
      </c>
      <c r="B80" t="str">
        <f>"9781805015178"</f>
        <v>9781805015178</v>
      </c>
      <c r="C80" t="str">
        <f>"9781787751835"</f>
        <v>9781787751835</v>
      </c>
      <c r="D80" t="str">
        <f>"9781787751842"</f>
        <v>9781787751842</v>
      </c>
      <c r="F80" t="s">
        <v>337</v>
      </c>
      <c r="G80" t="s">
        <v>338</v>
      </c>
      <c r="H80" t="s">
        <v>25</v>
      </c>
      <c r="I80" t="s">
        <v>26</v>
      </c>
      <c r="J80" t="s">
        <v>339</v>
      </c>
      <c r="K80" s="4">
        <v>2020</v>
      </c>
      <c r="L80">
        <v>2024</v>
      </c>
      <c r="M80" t="s">
        <v>28</v>
      </c>
      <c r="N80" t="s">
        <v>28</v>
      </c>
      <c r="O80" t="s">
        <v>28</v>
      </c>
      <c r="P80" t="s">
        <v>28</v>
      </c>
      <c r="Q80" t="s">
        <v>28</v>
      </c>
      <c r="R80" t="s">
        <v>28</v>
      </c>
      <c r="S80" t="s">
        <v>28</v>
      </c>
      <c r="T80" t="s">
        <v>28</v>
      </c>
      <c r="U80" t="s">
        <v>340</v>
      </c>
      <c r="V80" t="s">
        <v>30</v>
      </c>
    </row>
    <row r="81" spans="1:22">
      <c r="A81" t="s">
        <v>22</v>
      </c>
      <c r="B81" t="str">
        <f>"9781805016144"</f>
        <v>9781805016144</v>
      </c>
      <c r="C81" t="str">
        <f>"9781787757684"</f>
        <v>9781787757684</v>
      </c>
      <c r="D81" t="str">
        <f>"9781787757691"</f>
        <v>9781787757691</v>
      </c>
      <c r="F81" t="s">
        <v>341</v>
      </c>
      <c r="G81" t="s">
        <v>342</v>
      </c>
      <c r="H81" t="s">
        <v>25</v>
      </c>
      <c r="I81" t="s">
        <v>26</v>
      </c>
      <c r="J81" t="s">
        <v>343</v>
      </c>
      <c r="K81" s="4">
        <v>2022</v>
      </c>
      <c r="L81">
        <v>2024</v>
      </c>
      <c r="M81" t="s">
        <v>28</v>
      </c>
      <c r="N81" t="s">
        <v>28</v>
      </c>
      <c r="O81" t="s">
        <v>28</v>
      </c>
      <c r="P81" t="s">
        <v>28</v>
      </c>
      <c r="Q81" t="s">
        <v>28</v>
      </c>
      <c r="R81" t="s">
        <v>28</v>
      </c>
      <c r="S81" t="s">
        <v>28</v>
      </c>
      <c r="T81" t="s">
        <v>28</v>
      </c>
      <c r="U81" t="s">
        <v>344</v>
      </c>
      <c r="V81" t="s">
        <v>30</v>
      </c>
    </row>
    <row r="82" spans="1:22">
      <c r="A82" t="s">
        <v>22</v>
      </c>
      <c r="B82" t="str">
        <f>"9781805016731"</f>
        <v>9781805016731</v>
      </c>
      <c r="C82" t="str">
        <f>"9781839971785"</f>
        <v>9781839971785</v>
      </c>
      <c r="D82" t="str">
        <f>"9781839971792"</f>
        <v>9781839971792</v>
      </c>
      <c r="F82" t="s">
        <v>345</v>
      </c>
      <c r="G82" t="s">
        <v>346</v>
      </c>
      <c r="H82" t="s">
        <v>25</v>
      </c>
      <c r="I82" t="s">
        <v>26</v>
      </c>
      <c r="J82" t="s">
        <v>347</v>
      </c>
      <c r="K82" s="4">
        <v>2022</v>
      </c>
      <c r="L82">
        <v>2024</v>
      </c>
      <c r="M82" t="s">
        <v>28</v>
      </c>
      <c r="N82" t="s">
        <v>28</v>
      </c>
      <c r="O82" t="s">
        <v>28</v>
      </c>
      <c r="P82" t="s">
        <v>28</v>
      </c>
      <c r="Q82" t="s">
        <v>28</v>
      </c>
      <c r="R82" t="s">
        <v>28</v>
      </c>
      <c r="S82" t="s">
        <v>28</v>
      </c>
      <c r="T82" t="s">
        <v>28</v>
      </c>
      <c r="U82" t="s">
        <v>348</v>
      </c>
      <c r="V82" t="s">
        <v>30</v>
      </c>
    </row>
    <row r="83" spans="1:22">
      <c r="A83" t="s">
        <v>22</v>
      </c>
      <c r="B83" t="str">
        <f>"9781805016137"</f>
        <v>9781805016137</v>
      </c>
      <c r="C83" t="str">
        <f>"9781787757578"</f>
        <v>9781787757578</v>
      </c>
      <c r="D83" t="str">
        <f>"9781787757585"</f>
        <v>9781787757585</v>
      </c>
      <c r="F83" t="s">
        <v>349</v>
      </c>
      <c r="G83" t="s">
        <v>350</v>
      </c>
      <c r="H83" t="s">
        <v>25</v>
      </c>
      <c r="I83" t="s">
        <v>26</v>
      </c>
      <c r="J83" t="s">
        <v>351</v>
      </c>
      <c r="K83" s="4">
        <v>2022</v>
      </c>
      <c r="L83">
        <v>2024</v>
      </c>
      <c r="M83" t="s">
        <v>28</v>
      </c>
      <c r="N83" t="s">
        <v>28</v>
      </c>
      <c r="O83" t="s">
        <v>28</v>
      </c>
      <c r="P83" t="s">
        <v>28</v>
      </c>
      <c r="Q83" t="s">
        <v>28</v>
      </c>
      <c r="R83" t="s">
        <v>28</v>
      </c>
      <c r="S83" t="s">
        <v>28</v>
      </c>
      <c r="T83" t="s">
        <v>28</v>
      </c>
      <c r="U83" t="s">
        <v>352</v>
      </c>
      <c r="V83" t="s">
        <v>30</v>
      </c>
    </row>
    <row r="84" spans="1:22">
      <c r="A84" t="s">
        <v>22</v>
      </c>
      <c r="B84" t="str">
        <f>"9781805015666"</f>
        <v>9781805015666</v>
      </c>
      <c r="C84" t="str">
        <f>"9781787754003"</f>
        <v>9781787754003</v>
      </c>
      <c r="D84" t="str">
        <f>"9781787754010"</f>
        <v>9781787754010</v>
      </c>
      <c r="F84" t="s">
        <v>353</v>
      </c>
      <c r="G84" t="s">
        <v>354</v>
      </c>
      <c r="H84" t="s">
        <v>25</v>
      </c>
      <c r="I84" t="s">
        <v>26</v>
      </c>
      <c r="J84" t="s">
        <v>355</v>
      </c>
      <c r="K84" s="4">
        <v>2021</v>
      </c>
      <c r="L84">
        <v>2024</v>
      </c>
      <c r="M84" t="s">
        <v>28</v>
      </c>
      <c r="N84" t="s">
        <v>28</v>
      </c>
      <c r="O84" t="s">
        <v>28</v>
      </c>
      <c r="P84" t="s">
        <v>28</v>
      </c>
      <c r="Q84" t="s">
        <v>28</v>
      </c>
      <c r="R84" t="s">
        <v>28</v>
      </c>
      <c r="S84" t="s">
        <v>28</v>
      </c>
      <c r="T84" t="s">
        <v>28</v>
      </c>
      <c r="U84" t="s">
        <v>356</v>
      </c>
      <c r="V84" t="s">
        <v>30</v>
      </c>
    </row>
    <row r="85" spans="1:22">
      <c r="A85" t="s">
        <v>22</v>
      </c>
      <c r="B85" t="str">
        <f>"9781805014980"</f>
        <v>9781805014980</v>
      </c>
      <c r="C85" t="str">
        <f>"9781787750579"</f>
        <v>9781787750579</v>
      </c>
      <c r="D85" t="str">
        <f>"9781787750586"</f>
        <v>9781787750586</v>
      </c>
      <c r="F85" t="s">
        <v>357</v>
      </c>
      <c r="G85" t="s">
        <v>358</v>
      </c>
      <c r="H85" t="s">
        <v>25</v>
      </c>
      <c r="I85" t="s">
        <v>26</v>
      </c>
      <c r="J85" t="s">
        <v>359</v>
      </c>
      <c r="K85" s="4">
        <v>2021</v>
      </c>
      <c r="L85">
        <v>2024</v>
      </c>
      <c r="M85" t="s">
        <v>28</v>
      </c>
      <c r="N85" t="s">
        <v>28</v>
      </c>
      <c r="O85" t="s">
        <v>28</v>
      </c>
      <c r="P85" t="s">
        <v>28</v>
      </c>
      <c r="Q85" t="s">
        <v>28</v>
      </c>
      <c r="R85" t="s">
        <v>28</v>
      </c>
      <c r="S85" t="s">
        <v>28</v>
      </c>
      <c r="T85" t="s">
        <v>28</v>
      </c>
      <c r="U85" t="s">
        <v>360</v>
      </c>
      <c r="V85" t="s">
        <v>30</v>
      </c>
    </row>
    <row r="86" spans="1:22">
      <c r="A86" t="s">
        <v>22</v>
      </c>
      <c r="B86" t="str">
        <f>"9781805015147"</f>
        <v>9781805015147</v>
      </c>
      <c r="C86" t="str">
        <f>"9781787751521"</f>
        <v>9781787751521</v>
      </c>
      <c r="D86" t="str">
        <f>"9781787751538"</f>
        <v>9781787751538</v>
      </c>
      <c r="F86" t="s">
        <v>361</v>
      </c>
      <c r="G86" t="s">
        <v>362</v>
      </c>
      <c r="H86" t="s">
        <v>25</v>
      </c>
      <c r="I86" t="s">
        <v>26</v>
      </c>
      <c r="J86" t="s">
        <v>363</v>
      </c>
      <c r="K86" s="4">
        <v>2021</v>
      </c>
      <c r="L86">
        <v>2024</v>
      </c>
      <c r="M86" t="s">
        <v>28</v>
      </c>
      <c r="N86" t="s">
        <v>28</v>
      </c>
      <c r="O86" t="s">
        <v>28</v>
      </c>
      <c r="P86" t="s">
        <v>28</v>
      </c>
      <c r="Q86" t="s">
        <v>28</v>
      </c>
      <c r="R86" t="s">
        <v>28</v>
      </c>
      <c r="S86" t="s">
        <v>28</v>
      </c>
      <c r="T86" t="s">
        <v>28</v>
      </c>
      <c r="U86" t="s">
        <v>364</v>
      </c>
      <c r="V86" t="s">
        <v>30</v>
      </c>
    </row>
    <row r="87" spans="1:22">
      <c r="A87" t="s">
        <v>22</v>
      </c>
      <c r="B87" t="str">
        <f>"9781805016458"</f>
        <v>9781805016458</v>
      </c>
      <c r="C87" t="str">
        <f>"9781787759923"</f>
        <v>9781787759923</v>
      </c>
      <c r="D87" t="str">
        <f>"9781787759916"</f>
        <v>9781787759916</v>
      </c>
      <c r="E87" t="s">
        <v>365</v>
      </c>
      <c r="F87" t="s">
        <v>366</v>
      </c>
      <c r="G87" t="s">
        <v>362</v>
      </c>
      <c r="H87" t="s">
        <v>25</v>
      </c>
      <c r="I87" t="s">
        <v>26</v>
      </c>
      <c r="J87" t="s">
        <v>367</v>
      </c>
      <c r="K87" s="4">
        <v>2022</v>
      </c>
      <c r="L87">
        <v>2024</v>
      </c>
      <c r="M87" t="s">
        <v>28</v>
      </c>
      <c r="N87" t="s">
        <v>28</v>
      </c>
      <c r="O87" t="s">
        <v>28</v>
      </c>
      <c r="P87" t="s">
        <v>28</v>
      </c>
      <c r="Q87" t="s">
        <v>28</v>
      </c>
      <c r="R87" t="s">
        <v>28</v>
      </c>
      <c r="S87" t="s">
        <v>28</v>
      </c>
      <c r="T87" t="s">
        <v>28</v>
      </c>
      <c r="U87" t="s">
        <v>368</v>
      </c>
      <c r="V87" t="s">
        <v>30</v>
      </c>
    </row>
    <row r="88" spans="1:22">
      <c r="A88" t="s">
        <v>369</v>
      </c>
      <c r="B88" t="str">
        <f>"9781805016779"</f>
        <v>9781805016779</v>
      </c>
      <c r="C88" t="str">
        <f>"9781839971839"</f>
        <v>9781839971839</v>
      </c>
      <c r="D88" t="str">
        <f>"9781839971846"</f>
        <v>9781839971846</v>
      </c>
      <c r="F88" t="s">
        <v>370</v>
      </c>
      <c r="G88" t="s">
        <v>371</v>
      </c>
      <c r="H88" t="s">
        <v>25</v>
      </c>
      <c r="I88" t="s">
        <v>26</v>
      </c>
      <c r="J88" t="s">
        <v>372</v>
      </c>
      <c r="K88" s="4">
        <v>2023</v>
      </c>
      <c r="L88">
        <v>2024</v>
      </c>
      <c r="M88" t="s">
        <v>28</v>
      </c>
      <c r="N88" t="s">
        <v>28</v>
      </c>
      <c r="O88" t="s">
        <v>28</v>
      </c>
      <c r="P88" t="s">
        <v>28</v>
      </c>
      <c r="Q88" t="s">
        <v>28</v>
      </c>
      <c r="R88" t="s">
        <v>28</v>
      </c>
      <c r="S88" t="s">
        <v>28</v>
      </c>
      <c r="T88" t="s">
        <v>28</v>
      </c>
      <c r="U88" t="s">
        <v>373</v>
      </c>
      <c r="V88" t="s">
        <v>30</v>
      </c>
    </row>
    <row r="89" spans="1:22">
      <c r="A89" t="s">
        <v>369</v>
      </c>
      <c r="B89" t="str">
        <f>"9781805016052"</f>
        <v>9781805016052</v>
      </c>
      <c r="C89" t="str">
        <f>"9781787756984"</f>
        <v>9781787756984</v>
      </c>
      <c r="D89" t="str">
        <f>"9781787756991"</f>
        <v>9781787756991</v>
      </c>
      <c r="F89" t="s">
        <v>374</v>
      </c>
      <c r="G89" t="s">
        <v>375</v>
      </c>
      <c r="H89" t="s">
        <v>25</v>
      </c>
      <c r="I89" t="s">
        <v>26</v>
      </c>
      <c r="J89" t="s">
        <v>376</v>
      </c>
      <c r="K89" s="4">
        <v>2023</v>
      </c>
      <c r="L89">
        <v>2024</v>
      </c>
      <c r="M89" t="s">
        <v>28</v>
      </c>
      <c r="N89" t="s">
        <v>28</v>
      </c>
      <c r="O89" t="s">
        <v>28</v>
      </c>
      <c r="P89" t="s">
        <v>28</v>
      </c>
      <c r="Q89" t="s">
        <v>28</v>
      </c>
      <c r="R89" t="s">
        <v>28</v>
      </c>
      <c r="S89" t="s">
        <v>28</v>
      </c>
      <c r="T89" t="s">
        <v>28</v>
      </c>
      <c r="U89" t="s">
        <v>377</v>
      </c>
      <c r="V89" t="s">
        <v>30</v>
      </c>
    </row>
    <row r="90" spans="1:22">
      <c r="A90" t="s">
        <v>369</v>
      </c>
      <c r="B90" t="str">
        <f>"9781805016724"</f>
        <v>9781805016724</v>
      </c>
      <c r="C90" t="str">
        <f>"9781839971495"</f>
        <v>9781839971495</v>
      </c>
      <c r="D90" t="str">
        <f>"9781839971501"</f>
        <v>9781839971501</v>
      </c>
      <c r="F90" t="s">
        <v>378</v>
      </c>
      <c r="G90" t="s">
        <v>379</v>
      </c>
      <c r="H90" t="s">
        <v>25</v>
      </c>
      <c r="I90" t="s">
        <v>26</v>
      </c>
      <c r="J90" t="s">
        <v>380</v>
      </c>
      <c r="K90" s="4">
        <v>2023</v>
      </c>
      <c r="L90">
        <v>2024</v>
      </c>
      <c r="M90" t="s">
        <v>28</v>
      </c>
      <c r="N90" t="s">
        <v>28</v>
      </c>
      <c r="O90" t="s">
        <v>28</v>
      </c>
      <c r="P90" t="s">
        <v>28</v>
      </c>
      <c r="Q90" t="s">
        <v>28</v>
      </c>
      <c r="R90" t="s">
        <v>28</v>
      </c>
      <c r="S90" t="s">
        <v>28</v>
      </c>
      <c r="T90" t="s">
        <v>28</v>
      </c>
      <c r="U90" t="s">
        <v>381</v>
      </c>
      <c r="V90" t="s">
        <v>30</v>
      </c>
    </row>
    <row r="91" spans="1:22">
      <c r="A91" t="s">
        <v>369</v>
      </c>
      <c r="B91" t="str">
        <f>"9781805015123"</f>
        <v>9781805015123</v>
      </c>
      <c r="C91" t="str">
        <f>"9781787751934"</f>
        <v>9781787751934</v>
      </c>
      <c r="D91" t="str">
        <f>"9781787751941"</f>
        <v>9781787751941</v>
      </c>
      <c r="F91" t="s">
        <v>382</v>
      </c>
      <c r="G91" t="s">
        <v>383</v>
      </c>
      <c r="H91" t="s">
        <v>25</v>
      </c>
      <c r="I91" t="s">
        <v>26</v>
      </c>
      <c r="J91" t="s">
        <v>384</v>
      </c>
      <c r="K91" s="4">
        <v>2021</v>
      </c>
      <c r="L91">
        <v>2024</v>
      </c>
      <c r="M91" t="s">
        <v>28</v>
      </c>
      <c r="N91" t="s">
        <v>28</v>
      </c>
      <c r="O91" t="s">
        <v>28</v>
      </c>
      <c r="P91" t="s">
        <v>28</v>
      </c>
      <c r="Q91" t="s">
        <v>28</v>
      </c>
      <c r="R91" t="s">
        <v>28</v>
      </c>
      <c r="S91" t="s">
        <v>28</v>
      </c>
      <c r="T91" t="s">
        <v>28</v>
      </c>
      <c r="U91" t="s">
        <v>385</v>
      </c>
      <c r="V91" t="s">
        <v>30</v>
      </c>
    </row>
    <row r="92" spans="1:22">
      <c r="A92" t="s">
        <v>369</v>
      </c>
      <c r="B92" t="str">
        <f>"9781805015758"</f>
        <v>9781805015758</v>
      </c>
      <c r="C92" t="str">
        <f>"9781787754959"</f>
        <v>9781787754959</v>
      </c>
      <c r="D92" t="str">
        <f>"9781787754966"</f>
        <v>9781787754966</v>
      </c>
      <c r="F92" t="s">
        <v>386</v>
      </c>
      <c r="G92" t="s">
        <v>387</v>
      </c>
      <c r="H92" t="s">
        <v>25</v>
      </c>
      <c r="I92" t="s">
        <v>26</v>
      </c>
      <c r="J92" t="s">
        <v>388</v>
      </c>
      <c r="K92" s="4">
        <v>2021</v>
      </c>
      <c r="L92">
        <v>2024</v>
      </c>
      <c r="M92" t="s">
        <v>28</v>
      </c>
      <c r="N92" t="s">
        <v>28</v>
      </c>
      <c r="O92" t="s">
        <v>28</v>
      </c>
      <c r="P92" t="s">
        <v>28</v>
      </c>
      <c r="Q92" t="s">
        <v>28</v>
      </c>
      <c r="R92" t="s">
        <v>28</v>
      </c>
      <c r="S92" t="s">
        <v>28</v>
      </c>
      <c r="T92" t="s">
        <v>28</v>
      </c>
      <c r="U92" t="s">
        <v>389</v>
      </c>
      <c r="V92" t="s">
        <v>30</v>
      </c>
    </row>
    <row r="93" spans="1:22">
      <c r="A93" t="s">
        <v>369</v>
      </c>
      <c r="B93" t="str">
        <f>"9781805015291"</f>
        <v>9781805015291</v>
      </c>
      <c r="C93" t="str">
        <f>"9781787752405"</f>
        <v>9781787752405</v>
      </c>
      <c r="D93" t="str">
        <f>"9781787752412"</f>
        <v>9781787752412</v>
      </c>
      <c r="F93" t="s">
        <v>390</v>
      </c>
      <c r="G93" t="s">
        <v>391</v>
      </c>
      <c r="H93" t="s">
        <v>25</v>
      </c>
      <c r="I93" t="s">
        <v>26</v>
      </c>
      <c r="J93" t="s">
        <v>392</v>
      </c>
      <c r="K93" s="4">
        <v>2021</v>
      </c>
      <c r="L93">
        <v>2024</v>
      </c>
      <c r="M93" t="s">
        <v>28</v>
      </c>
      <c r="N93" t="s">
        <v>28</v>
      </c>
      <c r="O93" t="s">
        <v>28</v>
      </c>
      <c r="P93" t="s">
        <v>28</v>
      </c>
      <c r="Q93" t="s">
        <v>28</v>
      </c>
      <c r="R93" t="s">
        <v>28</v>
      </c>
      <c r="S93" t="s">
        <v>28</v>
      </c>
      <c r="T93" t="s">
        <v>28</v>
      </c>
      <c r="U93" t="s">
        <v>393</v>
      </c>
      <c r="V93" t="s">
        <v>30</v>
      </c>
    </row>
    <row r="94" spans="1:22">
      <c r="A94" t="s">
        <v>369</v>
      </c>
      <c r="B94" t="str">
        <f>"9781805015840"</f>
        <v>9781805015840</v>
      </c>
      <c r="C94" t="str">
        <f>"9781787755062"</f>
        <v>9781787755062</v>
      </c>
      <c r="D94" t="str">
        <f>"9781787755079"</f>
        <v>9781787755079</v>
      </c>
      <c r="F94" t="s">
        <v>394</v>
      </c>
      <c r="G94" t="s">
        <v>395</v>
      </c>
      <c r="H94" t="s">
        <v>25</v>
      </c>
      <c r="I94" t="s">
        <v>26</v>
      </c>
      <c r="J94" t="s">
        <v>396</v>
      </c>
      <c r="K94" s="4">
        <v>2021</v>
      </c>
      <c r="L94">
        <v>2024</v>
      </c>
      <c r="M94" t="s">
        <v>28</v>
      </c>
      <c r="N94" t="s">
        <v>28</v>
      </c>
      <c r="O94" t="s">
        <v>28</v>
      </c>
      <c r="P94" t="s">
        <v>28</v>
      </c>
      <c r="Q94" t="s">
        <v>28</v>
      </c>
      <c r="R94" t="s">
        <v>28</v>
      </c>
      <c r="S94" t="s">
        <v>28</v>
      </c>
      <c r="T94" t="s">
        <v>28</v>
      </c>
      <c r="U94" t="s">
        <v>397</v>
      </c>
      <c r="V94" t="s">
        <v>30</v>
      </c>
    </row>
    <row r="95" spans="1:22">
      <c r="A95" t="s">
        <v>369</v>
      </c>
      <c r="B95" t="str">
        <f>"9781805016595"</f>
        <v>9781805016595</v>
      </c>
      <c r="C95" t="str">
        <f>"9781839970948"</f>
        <v>9781839970948</v>
      </c>
      <c r="D95" t="str">
        <f>"9781839970955"</f>
        <v>9781839970955</v>
      </c>
      <c r="F95" t="s">
        <v>398</v>
      </c>
      <c r="G95" t="s">
        <v>399</v>
      </c>
      <c r="H95" t="s">
        <v>25</v>
      </c>
      <c r="I95" t="s">
        <v>26</v>
      </c>
      <c r="J95" t="s">
        <v>400</v>
      </c>
      <c r="K95" s="4">
        <v>2022</v>
      </c>
      <c r="L95">
        <v>2024</v>
      </c>
      <c r="M95" t="s">
        <v>28</v>
      </c>
      <c r="N95" t="s">
        <v>28</v>
      </c>
      <c r="O95" t="s">
        <v>28</v>
      </c>
      <c r="P95" t="s">
        <v>28</v>
      </c>
      <c r="Q95" t="s">
        <v>28</v>
      </c>
      <c r="R95" t="s">
        <v>28</v>
      </c>
      <c r="S95" t="s">
        <v>28</v>
      </c>
      <c r="T95" t="s">
        <v>28</v>
      </c>
      <c r="U95" t="s">
        <v>401</v>
      </c>
      <c r="V95" t="s">
        <v>30</v>
      </c>
    </row>
    <row r="96" spans="1:22">
      <c r="A96" t="s">
        <v>369</v>
      </c>
      <c r="B96" t="str">
        <f>"9781805015314"</f>
        <v>9781805015314</v>
      </c>
      <c r="C96" t="str">
        <f>"9781787752597"</f>
        <v>9781787752597</v>
      </c>
      <c r="D96" t="str">
        <f>"9781787752603"</f>
        <v>9781787752603</v>
      </c>
      <c r="F96" t="s">
        <v>402</v>
      </c>
      <c r="G96" t="s">
        <v>403</v>
      </c>
      <c r="H96" t="s">
        <v>25</v>
      </c>
      <c r="I96" t="s">
        <v>26</v>
      </c>
      <c r="J96" t="s">
        <v>404</v>
      </c>
      <c r="K96" s="4">
        <v>2020</v>
      </c>
      <c r="L96">
        <v>2024</v>
      </c>
      <c r="M96" t="s">
        <v>28</v>
      </c>
      <c r="N96" t="s">
        <v>28</v>
      </c>
      <c r="O96" t="s">
        <v>28</v>
      </c>
      <c r="P96" t="s">
        <v>28</v>
      </c>
      <c r="Q96" t="s">
        <v>28</v>
      </c>
      <c r="R96" t="s">
        <v>28</v>
      </c>
      <c r="S96" t="s">
        <v>28</v>
      </c>
      <c r="T96" t="s">
        <v>28</v>
      </c>
      <c r="U96" t="s">
        <v>405</v>
      </c>
      <c r="V96" t="s">
        <v>30</v>
      </c>
    </row>
    <row r="97" spans="1:22">
      <c r="A97" t="s">
        <v>369</v>
      </c>
      <c r="B97" t="str">
        <f>"9781805015567"</f>
        <v>9781805015567</v>
      </c>
      <c r="C97" t="str">
        <f>"9781787753631"</f>
        <v>9781787753631</v>
      </c>
      <c r="D97" t="str">
        <f>"9781787753648"</f>
        <v>9781787753648</v>
      </c>
      <c r="F97" t="s">
        <v>406</v>
      </c>
      <c r="G97" t="s">
        <v>407</v>
      </c>
      <c r="H97" t="s">
        <v>25</v>
      </c>
      <c r="I97" t="s">
        <v>26</v>
      </c>
      <c r="J97" t="s">
        <v>408</v>
      </c>
      <c r="K97" s="4">
        <v>2021</v>
      </c>
      <c r="L97">
        <v>2024</v>
      </c>
      <c r="M97" t="s">
        <v>28</v>
      </c>
      <c r="N97" t="s">
        <v>28</v>
      </c>
      <c r="O97" t="s">
        <v>28</v>
      </c>
      <c r="P97" t="s">
        <v>28</v>
      </c>
      <c r="Q97" t="s">
        <v>28</v>
      </c>
      <c r="R97" t="s">
        <v>28</v>
      </c>
      <c r="S97" t="s">
        <v>28</v>
      </c>
      <c r="T97" t="s">
        <v>28</v>
      </c>
      <c r="U97" t="s">
        <v>409</v>
      </c>
      <c r="V97" t="s">
        <v>30</v>
      </c>
    </row>
    <row r="98" spans="1:22">
      <c r="A98" t="s">
        <v>369</v>
      </c>
      <c r="B98" t="str">
        <f>"9781805015772"</f>
        <v>9781805015772</v>
      </c>
      <c r="C98" t="str">
        <f>"9781787756588"</f>
        <v>9781787756588</v>
      </c>
      <c r="D98" t="str">
        <f>"9781787756595"</f>
        <v>9781787756595</v>
      </c>
      <c r="F98" t="s">
        <v>410</v>
      </c>
      <c r="G98" t="s">
        <v>411</v>
      </c>
      <c r="H98" t="s">
        <v>25</v>
      </c>
      <c r="I98" t="s">
        <v>26</v>
      </c>
      <c r="J98" t="s">
        <v>412</v>
      </c>
      <c r="K98" s="4">
        <v>2022</v>
      </c>
      <c r="L98">
        <v>2024</v>
      </c>
      <c r="M98" t="s">
        <v>28</v>
      </c>
      <c r="N98" t="s">
        <v>28</v>
      </c>
      <c r="O98" t="s">
        <v>28</v>
      </c>
      <c r="P98" t="s">
        <v>28</v>
      </c>
      <c r="Q98" t="s">
        <v>28</v>
      </c>
      <c r="R98" t="s">
        <v>28</v>
      </c>
      <c r="S98" t="s">
        <v>28</v>
      </c>
      <c r="T98" t="s">
        <v>28</v>
      </c>
      <c r="U98" t="s">
        <v>413</v>
      </c>
      <c r="V98" t="s">
        <v>30</v>
      </c>
    </row>
    <row r="99" spans="1:22">
      <c r="A99" t="s">
        <v>369</v>
      </c>
      <c r="B99" t="str">
        <f>"9781805015246"</f>
        <v>9781805015246</v>
      </c>
      <c r="C99" t="str">
        <f>"9781787752153"</f>
        <v>9781787752153</v>
      </c>
      <c r="D99" t="str">
        <f>"9781787752160"</f>
        <v>9781787752160</v>
      </c>
      <c r="F99" t="s">
        <v>414</v>
      </c>
      <c r="G99" t="s">
        <v>415</v>
      </c>
      <c r="H99" t="s">
        <v>25</v>
      </c>
      <c r="I99" t="s">
        <v>26</v>
      </c>
      <c r="J99" t="s">
        <v>416</v>
      </c>
      <c r="K99" s="4">
        <v>2021</v>
      </c>
      <c r="L99">
        <v>2024</v>
      </c>
      <c r="M99" t="s">
        <v>28</v>
      </c>
      <c r="N99" t="s">
        <v>28</v>
      </c>
      <c r="O99" t="s">
        <v>28</v>
      </c>
      <c r="P99" t="s">
        <v>28</v>
      </c>
      <c r="Q99" t="s">
        <v>28</v>
      </c>
      <c r="R99" t="s">
        <v>28</v>
      </c>
      <c r="S99" t="s">
        <v>28</v>
      </c>
      <c r="T99" t="s">
        <v>28</v>
      </c>
      <c r="U99" t="s">
        <v>417</v>
      </c>
      <c r="V99" t="s">
        <v>30</v>
      </c>
    </row>
    <row r="100" spans="1:22">
      <c r="A100" t="s">
        <v>369</v>
      </c>
      <c r="B100" t="str">
        <f>"9781805015222"</f>
        <v>9781805015222</v>
      </c>
      <c r="C100" t="str">
        <f>"9781787752429"</f>
        <v>9781787752429</v>
      </c>
      <c r="D100" t="str">
        <f>"9781787752436"</f>
        <v>9781787752436</v>
      </c>
      <c r="F100" t="s">
        <v>418</v>
      </c>
      <c r="G100" t="s">
        <v>419</v>
      </c>
      <c r="H100" t="s">
        <v>25</v>
      </c>
      <c r="I100" t="s">
        <v>26</v>
      </c>
      <c r="J100" t="s">
        <v>420</v>
      </c>
      <c r="K100" s="4">
        <v>2021</v>
      </c>
      <c r="L100">
        <v>2024</v>
      </c>
      <c r="M100" t="s">
        <v>28</v>
      </c>
      <c r="N100" t="s">
        <v>28</v>
      </c>
      <c r="O100" t="s">
        <v>28</v>
      </c>
      <c r="P100" t="s">
        <v>28</v>
      </c>
      <c r="Q100" t="s">
        <v>28</v>
      </c>
      <c r="R100" t="s">
        <v>28</v>
      </c>
      <c r="S100" t="s">
        <v>28</v>
      </c>
      <c r="T100" t="s">
        <v>28</v>
      </c>
      <c r="U100" t="s">
        <v>421</v>
      </c>
      <c r="V100" t="s">
        <v>30</v>
      </c>
    </row>
    <row r="101" spans="1:22">
      <c r="A101" t="s">
        <v>369</v>
      </c>
      <c r="B101" t="str">
        <f>"9781805014973"</f>
        <v>9781805014973</v>
      </c>
      <c r="C101" t="str">
        <f>"9781787753396"</f>
        <v>9781787753396</v>
      </c>
      <c r="D101" t="str">
        <f>"9781787753402"</f>
        <v>9781787753402</v>
      </c>
      <c r="F101" t="s">
        <v>422</v>
      </c>
      <c r="G101" t="s">
        <v>423</v>
      </c>
      <c r="H101" t="s">
        <v>25</v>
      </c>
      <c r="I101" t="s">
        <v>26</v>
      </c>
      <c r="J101" t="s">
        <v>424</v>
      </c>
      <c r="K101" s="4">
        <v>2020</v>
      </c>
      <c r="L101">
        <v>2024</v>
      </c>
      <c r="M101" t="s">
        <v>28</v>
      </c>
      <c r="N101" t="s">
        <v>28</v>
      </c>
      <c r="O101" t="s">
        <v>28</v>
      </c>
      <c r="P101" t="s">
        <v>28</v>
      </c>
      <c r="Q101" t="s">
        <v>28</v>
      </c>
      <c r="R101" t="s">
        <v>28</v>
      </c>
      <c r="S101" t="s">
        <v>28</v>
      </c>
      <c r="T101" t="s">
        <v>28</v>
      </c>
      <c r="U101" t="s">
        <v>425</v>
      </c>
      <c r="V101" t="s">
        <v>30</v>
      </c>
    </row>
    <row r="102" spans="1:22">
      <c r="A102" t="s">
        <v>369</v>
      </c>
      <c r="B102" t="str">
        <f>"9781805016298"</f>
        <v>9781805016298</v>
      </c>
      <c r="C102" t="str">
        <f>"9781787759046"</f>
        <v>9781787759046</v>
      </c>
      <c r="D102" t="str">
        <f>"9781787759053"</f>
        <v>9781787759053</v>
      </c>
      <c r="F102" t="s">
        <v>426</v>
      </c>
      <c r="G102" t="s">
        <v>427</v>
      </c>
      <c r="H102" t="s">
        <v>25</v>
      </c>
      <c r="I102" t="s">
        <v>26</v>
      </c>
      <c r="J102" t="s">
        <v>428</v>
      </c>
      <c r="K102" s="4">
        <v>2022</v>
      </c>
      <c r="L102">
        <v>2024</v>
      </c>
      <c r="M102" t="s">
        <v>28</v>
      </c>
      <c r="N102" t="s">
        <v>28</v>
      </c>
      <c r="O102" t="s">
        <v>28</v>
      </c>
      <c r="P102" t="s">
        <v>28</v>
      </c>
      <c r="Q102" t="s">
        <v>28</v>
      </c>
      <c r="R102" t="s">
        <v>28</v>
      </c>
      <c r="S102" t="s">
        <v>28</v>
      </c>
      <c r="T102" t="s">
        <v>28</v>
      </c>
      <c r="U102" t="s">
        <v>429</v>
      </c>
      <c r="V102" t="s">
        <v>30</v>
      </c>
    </row>
    <row r="103" spans="1:22">
      <c r="A103" t="s">
        <v>369</v>
      </c>
      <c r="B103" t="str">
        <f>"9781805016496"</f>
        <v>9781805016496</v>
      </c>
      <c r="C103" t="str">
        <f>"9781839970016"</f>
        <v>9781839970016</v>
      </c>
      <c r="D103" t="str">
        <f>"9781839970023"</f>
        <v>9781839970023</v>
      </c>
      <c r="F103" t="s">
        <v>430</v>
      </c>
      <c r="G103" t="s">
        <v>431</v>
      </c>
      <c r="H103" t="s">
        <v>25</v>
      </c>
      <c r="I103" t="s">
        <v>26</v>
      </c>
      <c r="J103" t="s">
        <v>432</v>
      </c>
      <c r="K103" s="4">
        <v>2023</v>
      </c>
      <c r="L103">
        <v>2024</v>
      </c>
      <c r="M103" t="s">
        <v>28</v>
      </c>
      <c r="N103" t="s">
        <v>28</v>
      </c>
      <c r="O103" t="s">
        <v>28</v>
      </c>
      <c r="P103" t="s">
        <v>28</v>
      </c>
      <c r="Q103" t="s">
        <v>28</v>
      </c>
      <c r="R103" t="s">
        <v>28</v>
      </c>
      <c r="S103" t="s">
        <v>28</v>
      </c>
      <c r="T103" t="s">
        <v>28</v>
      </c>
      <c r="U103" t="s">
        <v>433</v>
      </c>
      <c r="V103" t="s">
        <v>30</v>
      </c>
    </row>
    <row r="104" spans="1:22">
      <c r="A104" t="s">
        <v>369</v>
      </c>
      <c r="B104" t="str">
        <f>"9781805014935"</f>
        <v>9781805014935</v>
      </c>
      <c r="C104" t="str">
        <f>"9781787750142"</f>
        <v>9781787750142</v>
      </c>
      <c r="D104" t="str">
        <f>"9781787750159"</f>
        <v>9781787750159</v>
      </c>
      <c r="F104" t="s">
        <v>434</v>
      </c>
      <c r="G104" t="s">
        <v>435</v>
      </c>
      <c r="H104" t="s">
        <v>25</v>
      </c>
      <c r="I104" t="s">
        <v>26</v>
      </c>
      <c r="J104" t="s">
        <v>436</v>
      </c>
      <c r="K104" s="4">
        <v>2020</v>
      </c>
      <c r="L104">
        <v>2024</v>
      </c>
      <c r="M104" t="s">
        <v>28</v>
      </c>
      <c r="N104" t="s">
        <v>28</v>
      </c>
      <c r="O104" t="s">
        <v>28</v>
      </c>
      <c r="P104" t="s">
        <v>28</v>
      </c>
      <c r="Q104" t="s">
        <v>28</v>
      </c>
      <c r="R104" t="s">
        <v>28</v>
      </c>
      <c r="S104" t="s">
        <v>28</v>
      </c>
      <c r="T104" t="s">
        <v>28</v>
      </c>
      <c r="U104" t="s">
        <v>437</v>
      </c>
      <c r="V104" t="s">
        <v>30</v>
      </c>
    </row>
    <row r="105" spans="1:22">
      <c r="A105" t="s">
        <v>369</v>
      </c>
      <c r="B105" t="str">
        <f>"9781805015000"</f>
        <v>9781805015000</v>
      </c>
      <c r="C105" t="str">
        <f>"9781787750593"</f>
        <v>9781787750593</v>
      </c>
      <c r="D105" t="str">
        <f>"9781787750609"</f>
        <v>9781787750609</v>
      </c>
      <c r="F105" t="s">
        <v>438</v>
      </c>
      <c r="G105" t="s">
        <v>439</v>
      </c>
      <c r="H105" t="s">
        <v>25</v>
      </c>
      <c r="I105" t="s">
        <v>26</v>
      </c>
      <c r="J105" t="s">
        <v>440</v>
      </c>
      <c r="K105" s="4">
        <v>2022</v>
      </c>
      <c r="L105">
        <v>2024</v>
      </c>
      <c r="M105" t="s">
        <v>28</v>
      </c>
      <c r="N105" t="s">
        <v>28</v>
      </c>
      <c r="O105" t="s">
        <v>28</v>
      </c>
      <c r="P105" t="s">
        <v>28</v>
      </c>
      <c r="Q105" t="s">
        <v>28</v>
      </c>
      <c r="R105" t="s">
        <v>28</v>
      </c>
      <c r="S105" t="s">
        <v>28</v>
      </c>
      <c r="T105" t="s">
        <v>28</v>
      </c>
      <c r="U105" t="s">
        <v>441</v>
      </c>
      <c r="V105" t="s">
        <v>30</v>
      </c>
    </row>
    <row r="106" spans="1:22">
      <c r="A106" t="s">
        <v>369</v>
      </c>
      <c r="B106" t="str">
        <f>"9781805015284"</f>
        <v>9781805015284</v>
      </c>
      <c r="C106" t="str">
        <f>"9781787752238"</f>
        <v>9781787752238</v>
      </c>
      <c r="D106" t="str">
        <f>"9781787752245"</f>
        <v>9781787752245</v>
      </c>
      <c r="F106" t="s">
        <v>442</v>
      </c>
      <c r="G106" t="s">
        <v>443</v>
      </c>
      <c r="H106" t="s">
        <v>25</v>
      </c>
      <c r="I106" t="s">
        <v>26</v>
      </c>
      <c r="J106" t="s">
        <v>444</v>
      </c>
      <c r="K106" s="4">
        <v>2021</v>
      </c>
      <c r="L106">
        <v>2024</v>
      </c>
      <c r="M106" t="s">
        <v>28</v>
      </c>
      <c r="N106" t="s">
        <v>28</v>
      </c>
      <c r="O106" t="s">
        <v>28</v>
      </c>
      <c r="P106" t="s">
        <v>28</v>
      </c>
      <c r="Q106" t="s">
        <v>28</v>
      </c>
      <c r="R106" t="s">
        <v>28</v>
      </c>
      <c r="S106" t="s">
        <v>28</v>
      </c>
      <c r="T106" t="s">
        <v>28</v>
      </c>
      <c r="U106" t="s">
        <v>445</v>
      </c>
      <c r="V106" t="s">
        <v>30</v>
      </c>
    </row>
    <row r="107" spans="1:22">
      <c r="A107" t="s">
        <v>369</v>
      </c>
      <c r="B107" t="str">
        <f>"9781805016168"</f>
        <v>9781805016168</v>
      </c>
      <c r="C107" t="str">
        <f>"9781787757837"</f>
        <v>9781787757837</v>
      </c>
      <c r="D107" t="str">
        <f>"9781787757844"</f>
        <v>9781787757844</v>
      </c>
      <c r="F107" t="s">
        <v>446</v>
      </c>
      <c r="G107" t="s">
        <v>447</v>
      </c>
      <c r="H107" t="s">
        <v>25</v>
      </c>
      <c r="I107" t="s">
        <v>26</v>
      </c>
      <c r="J107" t="s">
        <v>448</v>
      </c>
      <c r="K107" s="4">
        <v>2022</v>
      </c>
      <c r="L107">
        <v>2024</v>
      </c>
      <c r="M107" t="s">
        <v>28</v>
      </c>
      <c r="N107" t="s">
        <v>28</v>
      </c>
      <c r="O107" t="s">
        <v>28</v>
      </c>
      <c r="P107" t="s">
        <v>28</v>
      </c>
      <c r="Q107" t="s">
        <v>28</v>
      </c>
      <c r="R107" t="s">
        <v>28</v>
      </c>
      <c r="S107" t="s">
        <v>28</v>
      </c>
      <c r="T107" t="s">
        <v>28</v>
      </c>
      <c r="U107" t="s">
        <v>449</v>
      </c>
      <c r="V107" t="s">
        <v>30</v>
      </c>
    </row>
    <row r="108" spans="1:22">
      <c r="A108" t="s">
        <v>369</v>
      </c>
      <c r="B108" t="str">
        <f>"9781805015895"</f>
        <v>9781805015895</v>
      </c>
      <c r="C108" t="str">
        <f>"9781787755932"</f>
        <v>9781787755932</v>
      </c>
      <c r="D108" t="str">
        <f>"9781787755949"</f>
        <v>9781787755949</v>
      </c>
      <c r="F108" t="s">
        <v>450</v>
      </c>
      <c r="G108" t="s">
        <v>451</v>
      </c>
      <c r="H108" t="s">
        <v>25</v>
      </c>
      <c r="I108" t="s">
        <v>26</v>
      </c>
      <c r="J108" t="s">
        <v>452</v>
      </c>
      <c r="K108" s="4">
        <v>2021</v>
      </c>
      <c r="L108">
        <v>2024</v>
      </c>
      <c r="M108" t="s">
        <v>28</v>
      </c>
      <c r="N108" t="s">
        <v>28</v>
      </c>
      <c r="O108" t="s">
        <v>28</v>
      </c>
      <c r="P108" t="s">
        <v>28</v>
      </c>
      <c r="Q108" t="s">
        <v>28</v>
      </c>
      <c r="R108" t="s">
        <v>28</v>
      </c>
      <c r="S108" t="s">
        <v>28</v>
      </c>
      <c r="T108" t="s">
        <v>28</v>
      </c>
      <c r="U108" t="s">
        <v>453</v>
      </c>
      <c r="V108" t="s">
        <v>30</v>
      </c>
    </row>
    <row r="109" spans="1:22">
      <c r="A109" t="s">
        <v>369</v>
      </c>
      <c r="B109" t="str">
        <f>"9781805015512"</f>
        <v>9781805015512</v>
      </c>
      <c r="C109" t="str">
        <f>"9781787753372"</f>
        <v>9781787753372</v>
      </c>
      <c r="D109" t="str">
        <f>"9781787753389"</f>
        <v>9781787753389</v>
      </c>
      <c r="F109" t="s">
        <v>454</v>
      </c>
      <c r="G109" t="s">
        <v>455</v>
      </c>
      <c r="H109" t="s">
        <v>25</v>
      </c>
      <c r="I109" t="s">
        <v>26</v>
      </c>
      <c r="J109" t="s">
        <v>456</v>
      </c>
      <c r="K109" s="4">
        <v>2020</v>
      </c>
      <c r="L109">
        <v>2024</v>
      </c>
      <c r="M109" t="s">
        <v>28</v>
      </c>
      <c r="N109" t="s">
        <v>28</v>
      </c>
      <c r="O109" t="s">
        <v>28</v>
      </c>
      <c r="P109" t="s">
        <v>28</v>
      </c>
      <c r="Q109" t="s">
        <v>28</v>
      </c>
      <c r="R109" t="s">
        <v>28</v>
      </c>
      <c r="S109" t="s">
        <v>28</v>
      </c>
      <c r="T109" t="s">
        <v>28</v>
      </c>
      <c r="U109" t="s">
        <v>457</v>
      </c>
      <c r="V109" t="s">
        <v>30</v>
      </c>
    </row>
    <row r="110" spans="1:22">
      <c r="A110" t="s">
        <v>369</v>
      </c>
      <c r="B110" t="str">
        <f>"9781805016380"</f>
        <v>9781805016380</v>
      </c>
      <c r="C110" t="str">
        <f>"9781787759107"</f>
        <v>9781787759107</v>
      </c>
      <c r="D110" t="str">
        <f>"9781787759114"</f>
        <v>9781787759114</v>
      </c>
      <c r="F110" t="s">
        <v>458</v>
      </c>
      <c r="G110" t="s">
        <v>459</v>
      </c>
      <c r="H110" t="s">
        <v>25</v>
      </c>
      <c r="I110" t="s">
        <v>26</v>
      </c>
      <c r="J110" t="s">
        <v>460</v>
      </c>
      <c r="K110" s="4">
        <v>2022</v>
      </c>
      <c r="L110">
        <v>2024</v>
      </c>
      <c r="M110" t="s">
        <v>28</v>
      </c>
      <c r="N110" t="s">
        <v>28</v>
      </c>
      <c r="O110" t="s">
        <v>28</v>
      </c>
      <c r="P110" t="s">
        <v>28</v>
      </c>
      <c r="Q110" t="s">
        <v>28</v>
      </c>
      <c r="R110" t="s">
        <v>28</v>
      </c>
      <c r="S110" t="s">
        <v>28</v>
      </c>
      <c r="T110" t="s">
        <v>28</v>
      </c>
      <c r="U110" t="s">
        <v>461</v>
      </c>
      <c r="V110" t="s">
        <v>30</v>
      </c>
    </row>
    <row r="111" spans="1:22">
      <c r="A111" t="s">
        <v>369</v>
      </c>
      <c r="B111" t="str">
        <f>"9781805015048"</f>
        <v>9781805015048</v>
      </c>
      <c r="C111" t="str">
        <f>"9781787751088"</f>
        <v>9781787751088</v>
      </c>
      <c r="D111" t="str">
        <f>"9781787751095"</f>
        <v>9781787751095</v>
      </c>
      <c r="F111" t="s">
        <v>462</v>
      </c>
      <c r="G111" t="s">
        <v>463</v>
      </c>
      <c r="H111" t="s">
        <v>25</v>
      </c>
      <c r="I111" t="s">
        <v>26</v>
      </c>
      <c r="J111" t="s">
        <v>464</v>
      </c>
      <c r="K111" s="4">
        <v>2020</v>
      </c>
      <c r="L111">
        <v>2024</v>
      </c>
      <c r="M111" t="s">
        <v>28</v>
      </c>
      <c r="N111" t="s">
        <v>28</v>
      </c>
      <c r="O111" t="s">
        <v>28</v>
      </c>
      <c r="P111" t="s">
        <v>28</v>
      </c>
      <c r="Q111" t="s">
        <v>28</v>
      </c>
      <c r="R111" t="s">
        <v>28</v>
      </c>
      <c r="S111" t="s">
        <v>28</v>
      </c>
      <c r="T111" t="s">
        <v>28</v>
      </c>
      <c r="U111" t="s">
        <v>465</v>
      </c>
      <c r="V111" t="s">
        <v>30</v>
      </c>
    </row>
    <row r="112" spans="1:22">
      <c r="A112" t="s">
        <v>369</v>
      </c>
      <c r="B112" t="str">
        <f>"9781805015383"</f>
        <v>9781805015383</v>
      </c>
      <c r="C112" t="str">
        <f>"9781787752658"</f>
        <v>9781787752658</v>
      </c>
      <c r="D112" t="str">
        <f>"9781787752665"</f>
        <v>9781787752665</v>
      </c>
      <c r="F112" t="s">
        <v>466</v>
      </c>
      <c r="G112" t="s">
        <v>467</v>
      </c>
      <c r="H112" t="s">
        <v>25</v>
      </c>
      <c r="I112" t="s">
        <v>26</v>
      </c>
      <c r="J112" t="s">
        <v>468</v>
      </c>
      <c r="K112" s="4">
        <v>2020</v>
      </c>
      <c r="L112">
        <v>2024</v>
      </c>
      <c r="M112" t="s">
        <v>28</v>
      </c>
      <c r="N112" t="s">
        <v>28</v>
      </c>
      <c r="O112" t="s">
        <v>28</v>
      </c>
      <c r="P112" t="s">
        <v>28</v>
      </c>
      <c r="Q112" t="s">
        <v>28</v>
      </c>
      <c r="R112" t="s">
        <v>28</v>
      </c>
      <c r="S112" t="s">
        <v>28</v>
      </c>
      <c r="T112" t="s">
        <v>28</v>
      </c>
      <c r="U112" t="s">
        <v>469</v>
      </c>
      <c r="V112" t="s">
        <v>30</v>
      </c>
    </row>
    <row r="113" spans="1:22">
      <c r="A113" t="s">
        <v>369</v>
      </c>
      <c r="B113" t="str">
        <f>"9781805015444"</f>
        <v>9781805015444</v>
      </c>
      <c r="C113" t="str">
        <f>"9781787753433"</f>
        <v>9781787753433</v>
      </c>
      <c r="D113" t="str">
        <f>"9781787753440"</f>
        <v>9781787753440</v>
      </c>
      <c r="F113" t="s">
        <v>470</v>
      </c>
      <c r="G113" t="s">
        <v>471</v>
      </c>
      <c r="H113" t="s">
        <v>25</v>
      </c>
      <c r="I113" t="s">
        <v>26</v>
      </c>
      <c r="J113" t="s">
        <v>472</v>
      </c>
      <c r="K113" s="4">
        <v>2021</v>
      </c>
      <c r="L113">
        <v>2024</v>
      </c>
      <c r="M113" t="s">
        <v>28</v>
      </c>
      <c r="N113" t="s">
        <v>28</v>
      </c>
      <c r="O113" t="s">
        <v>28</v>
      </c>
      <c r="P113" t="s">
        <v>28</v>
      </c>
      <c r="Q113" t="s">
        <v>28</v>
      </c>
      <c r="R113" t="s">
        <v>28</v>
      </c>
      <c r="S113" t="s">
        <v>28</v>
      </c>
      <c r="T113" t="s">
        <v>28</v>
      </c>
      <c r="U113" t="s">
        <v>473</v>
      </c>
      <c r="V113" t="s">
        <v>30</v>
      </c>
    </row>
    <row r="114" spans="1:22">
      <c r="A114" t="s">
        <v>369</v>
      </c>
      <c r="B114" t="str">
        <f>"9781805016441"</f>
        <v>9781805016441</v>
      </c>
      <c r="C114" t="str">
        <f>"9781787759602"</f>
        <v>9781787759602</v>
      </c>
      <c r="D114" t="str">
        <f>"9781787759619"</f>
        <v>9781787759619</v>
      </c>
      <c r="F114" t="s">
        <v>474</v>
      </c>
      <c r="G114" t="s">
        <v>475</v>
      </c>
      <c r="H114" t="s">
        <v>25</v>
      </c>
      <c r="I114" t="s">
        <v>26</v>
      </c>
      <c r="J114" t="s">
        <v>476</v>
      </c>
      <c r="K114" s="4">
        <v>2023</v>
      </c>
      <c r="L114">
        <v>2024</v>
      </c>
      <c r="M114" t="s">
        <v>28</v>
      </c>
      <c r="N114" t="s">
        <v>28</v>
      </c>
      <c r="O114" t="s">
        <v>28</v>
      </c>
      <c r="P114" t="s">
        <v>28</v>
      </c>
      <c r="Q114" t="s">
        <v>28</v>
      </c>
      <c r="R114" t="s">
        <v>28</v>
      </c>
      <c r="S114" t="s">
        <v>28</v>
      </c>
      <c r="T114" t="s">
        <v>28</v>
      </c>
      <c r="U114" t="s">
        <v>477</v>
      </c>
      <c r="V114" t="s">
        <v>30</v>
      </c>
    </row>
    <row r="115" spans="1:22">
      <c r="A115" t="s">
        <v>369</v>
      </c>
      <c r="B115" t="str">
        <f>"9781805015956"</f>
        <v>9781805015956</v>
      </c>
      <c r="C115" t="str">
        <f>"9781787755871"</f>
        <v>9781787755871</v>
      </c>
      <c r="D115" t="str">
        <f>"9781787755888"</f>
        <v>9781787755888</v>
      </c>
      <c r="F115" t="s">
        <v>478</v>
      </c>
      <c r="G115" t="s">
        <v>479</v>
      </c>
      <c r="H115" t="s">
        <v>25</v>
      </c>
      <c r="I115" t="s">
        <v>26</v>
      </c>
      <c r="J115" t="s">
        <v>480</v>
      </c>
      <c r="K115" s="4">
        <v>2021</v>
      </c>
      <c r="L115">
        <v>2024</v>
      </c>
      <c r="M115" t="s">
        <v>28</v>
      </c>
      <c r="N115" t="s">
        <v>28</v>
      </c>
      <c r="O115" t="s">
        <v>28</v>
      </c>
      <c r="P115" t="s">
        <v>28</v>
      </c>
      <c r="Q115" t="s">
        <v>28</v>
      </c>
      <c r="R115" t="s">
        <v>28</v>
      </c>
      <c r="S115" t="s">
        <v>28</v>
      </c>
      <c r="T115" t="s">
        <v>28</v>
      </c>
      <c r="U115" t="s">
        <v>481</v>
      </c>
      <c r="V115" t="s">
        <v>30</v>
      </c>
    </row>
    <row r="116" spans="1:22">
      <c r="A116" t="s">
        <v>369</v>
      </c>
      <c r="B116" t="str">
        <f>"9781805014621"</f>
        <v>9781805014621</v>
      </c>
      <c r="C116" t="str">
        <f>"9781785924842"</f>
        <v>9781785924842</v>
      </c>
      <c r="D116" t="str">
        <f>"9781784508753"</f>
        <v>9781784508753</v>
      </c>
      <c r="F116" t="s">
        <v>482</v>
      </c>
      <c r="G116" t="s">
        <v>483</v>
      </c>
      <c r="H116" t="s">
        <v>25</v>
      </c>
      <c r="I116" t="s">
        <v>26</v>
      </c>
      <c r="J116" t="s">
        <v>484</v>
      </c>
      <c r="K116" s="4">
        <v>2020</v>
      </c>
      <c r="L116">
        <v>2024</v>
      </c>
      <c r="M116" t="s">
        <v>28</v>
      </c>
      <c r="N116" t="s">
        <v>28</v>
      </c>
      <c r="O116" t="s">
        <v>28</v>
      </c>
      <c r="P116" t="s">
        <v>28</v>
      </c>
      <c r="Q116" t="s">
        <v>28</v>
      </c>
      <c r="R116" t="s">
        <v>28</v>
      </c>
      <c r="S116" t="s">
        <v>28</v>
      </c>
      <c r="T116" t="s">
        <v>28</v>
      </c>
      <c r="U116" t="s">
        <v>485</v>
      </c>
      <c r="V116" t="s">
        <v>30</v>
      </c>
    </row>
    <row r="117" spans="1:22">
      <c r="A117" t="s">
        <v>369</v>
      </c>
      <c r="B117" t="str">
        <f>"9781805015963"</f>
        <v>9781805015963</v>
      </c>
      <c r="C117" t="str">
        <f>"9781787756298"</f>
        <v>9781787756298</v>
      </c>
      <c r="D117" t="str">
        <f>"9781787756304"</f>
        <v>9781787756304</v>
      </c>
      <c r="F117" t="s">
        <v>486</v>
      </c>
      <c r="G117" t="s">
        <v>487</v>
      </c>
      <c r="H117" t="s">
        <v>25</v>
      </c>
      <c r="I117" t="s">
        <v>26</v>
      </c>
      <c r="J117" t="s">
        <v>488</v>
      </c>
      <c r="K117" s="4">
        <v>2021</v>
      </c>
      <c r="L117">
        <v>2024</v>
      </c>
      <c r="M117" t="s">
        <v>28</v>
      </c>
      <c r="N117" t="s">
        <v>28</v>
      </c>
      <c r="O117" t="s">
        <v>28</v>
      </c>
      <c r="P117" t="s">
        <v>28</v>
      </c>
      <c r="Q117" t="s">
        <v>28</v>
      </c>
      <c r="R117" t="s">
        <v>28</v>
      </c>
      <c r="S117" t="s">
        <v>28</v>
      </c>
      <c r="T117" t="s">
        <v>28</v>
      </c>
      <c r="U117" t="s">
        <v>489</v>
      </c>
      <c r="V117" t="s">
        <v>30</v>
      </c>
    </row>
    <row r="118" spans="1:22">
      <c r="A118" t="s">
        <v>369</v>
      </c>
      <c r="B118" t="str">
        <f>"9781805016526"</f>
        <v>9781805016526</v>
      </c>
      <c r="C118" t="str">
        <f>"9781839970511"</f>
        <v>9781839970511</v>
      </c>
      <c r="D118" t="str">
        <f>"9781839970528"</f>
        <v>9781839970528</v>
      </c>
      <c r="F118" t="s">
        <v>490</v>
      </c>
      <c r="G118" t="s">
        <v>491</v>
      </c>
      <c r="H118" t="s">
        <v>25</v>
      </c>
      <c r="I118" t="s">
        <v>26</v>
      </c>
      <c r="J118" t="s">
        <v>492</v>
      </c>
      <c r="K118" s="4">
        <v>2023</v>
      </c>
      <c r="L118">
        <v>2024</v>
      </c>
      <c r="M118" t="s">
        <v>28</v>
      </c>
      <c r="N118" t="s">
        <v>28</v>
      </c>
      <c r="O118" t="s">
        <v>28</v>
      </c>
      <c r="P118" t="s">
        <v>28</v>
      </c>
      <c r="Q118" t="s">
        <v>28</v>
      </c>
      <c r="R118" t="s">
        <v>28</v>
      </c>
      <c r="S118" t="s">
        <v>28</v>
      </c>
      <c r="T118" t="s">
        <v>28</v>
      </c>
      <c r="U118" t="s">
        <v>493</v>
      </c>
      <c r="V118" t="s">
        <v>30</v>
      </c>
    </row>
    <row r="119" spans="1:22">
      <c r="A119" t="s">
        <v>369</v>
      </c>
      <c r="B119" t="str">
        <f>"9781805016113"</f>
        <v>9781805016113</v>
      </c>
      <c r="C119" t="str">
        <f>"9781787757172"</f>
        <v>9781787757172</v>
      </c>
      <c r="D119" t="str">
        <f>"9781787757189"</f>
        <v>9781787757189</v>
      </c>
      <c r="F119" t="s">
        <v>494</v>
      </c>
      <c r="G119" t="s">
        <v>495</v>
      </c>
      <c r="H119" t="s">
        <v>25</v>
      </c>
      <c r="I119" t="s">
        <v>26</v>
      </c>
      <c r="J119" t="s">
        <v>496</v>
      </c>
      <c r="K119" s="4">
        <v>2021</v>
      </c>
      <c r="L119">
        <v>2024</v>
      </c>
      <c r="M119" t="s">
        <v>28</v>
      </c>
      <c r="N119" t="s">
        <v>28</v>
      </c>
      <c r="O119" t="s">
        <v>28</v>
      </c>
      <c r="P119" t="s">
        <v>28</v>
      </c>
      <c r="Q119" t="s">
        <v>28</v>
      </c>
      <c r="R119" t="s">
        <v>28</v>
      </c>
      <c r="S119" t="s">
        <v>28</v>
      </c>
      <c r="T119" t="s">
        <v>28</v>
      </c>
      <c r="U119" t="s">
        <v>497</v>
      </c>
      <c r="V119" t="s">
        <v>30</v>
      </c>
    </row>
    <row r="120" spans="1:22">
      <c r="A120" t="s">
        <v>369</v>
      </c>
      <c r="B120" t="str">
        <f>"9781805016311"</f>
        <v>9781805016311</v>
      </c>
      <c r="C120" t="str">
        <f>"9781787758513"</f>
        <v>9781787758513</v>
      </c>
      <c r="D120" t="str">
        <f>"9781787758520"</f>
        <v>9781787758520</v>
      </c>
      <c r="F120" t="s">
        <v>498</v>
      </c>
      <c r="G120" t="s">
        <v>499</v>
      </c>
      <c r="H120" t="s">
        <v>25</v>
      </c>
      <c r="I120" t="s">
        <v>26</v>
      </c>
      <c r="J120" t="s">
        <v>500</v>
      </c>
      <c r="K120" s="4">
        <v>2021</v>
      </c>
      <c r="L120">
        <v>2024</v>
      </c>
      <c r="M120" t="s">
        <v>28</v>
      </c>
      <c r="N120" t="s">
        <v>28</v>
      </c>
      <c r="O120" t="s">
        <v>28</v>
      </c>
      <c r="P120" t="s">
        <v>28</v>
      </c>
      <c r="Q120" t="s">
        <v>28</v>
      </c>
      <c r="R120" t="s">
        <v>28</v>
      </c>
      <c r="S120" t="s">
        <v>28</v>
      </c>
      <c r="T120" t="s">
        <v>28</v>
      </c>
      <c r="U120" t="s">
        <v>501</v>
      </c>
      <c r="V120" t="s">
        <v>30</v>
      </c>
    </row>
    <row r="121" spans="1:22">
      <c r="A121" t="s">
        <v>369</v>
      </c>
      <c r="B121" t="str">
        <f>"9781805014911"</f>
        <v>9781805014911</v>
      </c>
      <c r="C121" t="str">
        <f>"9781787751040"</f>
        <v>9781787751040</v>
      </c>
      <c r="D121" t="str">
        <f>"9781787751057"</f>
        <v>9781787751057</v>
      </c>
      <c r="F121" t="s">
        <v>502</v>
      </c>
      <c r="G121" t="s">
        <v>503</v>
      </c>
      <c r="H121" t="s">
        <v>25</v>
      </c>
      <c r="I121" t="s">
        <v>26</v>
      </c>
      <c r="J121" t="s">
        <v>504</v>
      </c>
      <c r="K121" s="4">
        <v>2021</v>
      </c>
      <c r="L121">
        <v>2024</v>
      </c>
      <c r="M121" t="s">
        <v>28</v>
      </c>
      <c r="N121" t="s">
        <v>28</v>
      </c>
      <c r="O121" t="s">
        <v>28</v>
      </c>
      <c r="P121" t="s">
        <v>28</v>
      </c>
      <c r="Q121" t="s">
        <v>28</v>
      </c>
      <c r="R121" t="s">
        <v>28</v>
      </c>
      <c r="S121" t="s">
        <v>28</v>
      </c>
      <c r="T121" t="s">
        <v>28</v>
      </c>
      <c r="U121" t="s">
        <v>505</v>
      </c>
      <c r="V121" t="s">
        <v>30</v>
      </c>
    </row>
    <row r="122" spans="1:22">
      <c r="A122" t="s">
        <v>369</v>
      </c>
      <c r="B122" t="str">
        <f>"9781805014928"</f>
        <v>9781805014928</v>
      </c>
      <c r="C122" t="str">
        <f>"9781787750227"</f>
        <v>9781787750227</v>
      </c>
      <c r="D122" t="str">
        <f>"9781787750234"</f>
        <v>9781787750234</v>
      </c>
      <c r="F122" t="s">
        <v>506</v>
      </c>
      <c r="G122" t="s">
        <v>507</v>
      </c>
      <c r="H122" t="s">
        <v>25</v>
      </c>
      <c r="I122" t="s">
        <v>26</v>
      </c>
      <c r="J122" t="s">
        <v>508</v>
      </c>
      <c r="K122" s="4">
        <v>2021</v>
      </c>
      <c r="L122">
        <v>2024</v>
      </c>
      <c r="M122" t="s">
        <v>28</v>
      </c>
      <c r="N122" t="s">
        <v>28</v>
      </c>
      <c r="O122" t="s">
        <v>28</v>
      </c>
      <c r="P122" t="s">
        <v>28</v>
      </c>
      <c r="Q122" t="s">
        <v>28</v>
      </c>
      <c r="R122" t="s">
        <v>28</v>
      </c>
      <c r="S122" t="s">
        <v>28</v>
      </c>
      <c r="T122" t="s">
        <v>28</v>
      </c>
      <c r="U122" t="s">
        <v>509</v>
      </c>
      <c r="V122" t="s">
        <v>30</v>
      </c>
    </row>
    <row r="123" spans="1:22">
      <c r="A123" t="s">
        <v>369</v>
      </c>
      <c r="B123" t="str">
        <f>"9781805014782"</f>
        <v>9781805014782</v>
      </c>
      <c r="C123" t="str">
        <f>"9781785928307"</f>
        <v>9781785928307</v>
      </c>
      <c r="D123" t="str">
        <f>"9781784509712"</f>
        <v>9781784509712</v>
      </c>
      <c r="F123" t="s">
        <v>510</v>
      </c>
      <c r="G123" t="s">
        <v>511</v>
      </c>
      <c r="H123" t="s">
        <v>25</v>
      </c>
      <c r="I123" t="s">
        <v>26</v>
      </c>
      <c r="J123" t="s">
        <v>512</v>
      </c>
      <c r="K123" s="4">
        <v>2020</v>
      </c>
      <c r="L123">
        <v>2024</v>
      </c>
      <c r="M123" t="s">
        <v>28</v>
      </c>
      <c r="N123" t="s">
        <v>28</v>
      </c>
      <c r="O123" t="s">
        <v>28</v>
      </c>
      <c r="P123" t="s">
        <v>28</v>
      </c>
      <c r="Q123" t="s">
        <v>28</v>
      </c>
      <c r="R123" t="s">
        <v>28</v>
      </c>
      <c r="S123" t="s">
        <v>28</v>
      </c>
      <c r="T123" t="s">
        <v>28</v>
      </c>
      <c r="U123" t="s">
        <v>513</v>
      </c>
      <c r="V123" t="s">
        <v>30</v>
      </c>
    </row>
    <row r="124" spans="1:22">
      <c r="A124" t="s">
        <v>369</v>
      </c>
      <c r="B124" t="str">
        <f>"9781805014850"</f>
        <v>9781805014850</v>
      </c>
      <c r="C124" t="str">
        <f>"9781785926310"</f>
        <v>9781785926310</v>
      </c>
      <c r="D124" t="str">
        <f>"9781785926327"</f>
        <v>9781785926327</v>
      </c>
      <c r="F124" t="s">
        <v>514</v>
      </c>
      <c r="G124" t="s">
        <v>515</v>
      </c>
      <c r="H124" t="s">
        <v>25</v>
      </c>
      <c r="I124" t="s">
        <v>26</v>
      </c>
      <c r="J124" t="s">
        <v>516</v>
      </c>
      <c r="K124" s="4">
        <v>2021</v>
      </c>
      <c r="L124">
        <v>2024</v>
      </c>
      <c r="M124" t="s">
        <v>28</v>
      </c>
      <c r="N124" t="s">
        <v>28</v>
      </c>
      <c r="O124" t="s">
        <v>28</v>
      </c>
      <c r="P124" t="s">
        <v>28</v>
      </c>
      <c r="Q124" t="s">
        <v>28</v>
      </c>
      <c r="R124" t="s">
        <v>28</v>
      </c>
      <c r="S124" t="s">
        <v>28</v>
      </c>
      <c r="T124" t="s">
        <v>28</v>
      </c>
      <c r="U124" t="s">
        <v>517</v>
      </c>
      <c r="V124" t="s">
        <v>30</v>
      </c>
    </row>
    <row r="125" spans="1:22">
      <c r="A125" t="s">
        <v>369</v>
      </c>
      <c r="B125" t="str">
        <f>"9781805016953"</f>
        <v>9781805016953</v>
      </c>
      <c r="C125" t="str">
        <f>"9781839974328"</f>
        <v>9781839974328</v>
      </c>
      <c r="D125" t="str">
        <f>"9781839974335"</f>
        <v>9781839974335</v>
      </c>
      <c r="F125" t="s">
        <v>518</v>
      </c>
      <c r="G125" t="s">
        <v>519</v>
      </c>
      <c r="H125" t="s">
        <v>25</v>
      </c>
      <c r="I125" t="s">
        <v>26</v>
      </c>
      <c r="J125" t="s">
        <v>520</v>
      </c>
      <c r="K125" s="4">
        <v>2023</v>
      </c>
      <c r="L125">
        <v>2024</v>
      </c>
      <c r="M125" t="s">
        <v>28</v>
      </c>
      <c r="N125" t="s">
        <v>28</v>
      </c>
      <c r="O125" t="s">
        <v>28</v>
      </c>
      <c r="P125" t="s">
        <v>28</v>
      </c>
      <c r="Q125" t="s">
        <v>28</v>
      </c>
      <c r="R125" t="s">
        <v>28</v>
      </c>
      <c r="S125" t="s">
        <v>28</v>
      </c>
      <c r="T125" t="s">
        <v>28</v>
      </c>
      <c r="U125" t="s">
        <v>521</v>
      </c>
      <c r="V125" t="s">
        <v>30</v>
      </c>
    </row>
    <row r="126" spans="1:22">
      <c r="A126" t="s">
        <v>369</v>
      </c>
      <c r="B126" t="str">
        <f>"9781805017004"</f>
        <v>9781805017004</v>
      </c>
      <c r="C126" t="str">
        <f>"9781839976384"</f>
        <v>9781839976384</v>
      </c>
      <c r="D126" t="str">
        <f>"9781839976391"</f>
        <v>9781839976391</v>
      </c>
      <c r="F126" t="s">
        <v>522</v>
      </c>
      <c r="H126" t="s">
        <v>25</v>
      </c>
      <c r="I126" t="s">
        <v>26</v>
      </c>
      <c r="J126" t="s">
        <v>523</v>
      </c>
      <c r="K126" s="4">
        <v>2023</v>
      </c>
      <c r="L126">
        <v>2024</v>
      </c>
      <c r="M126" t="s">
        <v>28</v>
      </c>
      <c r="N126" t="s">
        <v>28</v>
      </c>
      <c r="O126" t="s">
        <v>28</v>
      </c>
      <c r="P126" t="s">
        <v>28</v>
      </c>
      <c r="Q126" t="s">
        <v>28</v>
      </c>
      <c r="R126" t="s">
        <v>28</v>
      </c>
      <c r="S126" t="s">
        <v>28</v>
      </c>
      <c r="T126" t="s">
        <v>28</v>
      </c>
      <c r="U126" t="s">
        <v>524</v>
      </c>
      <c r="V126" t="s">
        <v>30</v>
      </c>
    </row>
    <row r="127" spans="1:22">
      <c r="A127" t="s">
        <v>369</v>
      </c>
      <c r="B127" t="str">
        <f>"9781805017028"</f>
        <v>9781805017028</v>
      </c>
      <c r="C127" t="str">
        <f>"9781839975226"</f>
        <v>9781839975226</v>
      </c>
      <c r="D127" t="str">
        <f>"9781839975233"</f>
        <v>9781839975233</v>
      </c>
      <c r="F127" t="s">
        <v>525</v>
      </c>
      <c r="G127" t="s">
        <v>526</v>
      </c>
      <c r="H127" t="s">
        <v>25</v>
      </c>
      <c r="I127" t="s">
        <v>26</v>
      </c>
      <c r="J127" t="s">
        <v>527</v>
      </c>
      <c r="K127" s="4">
        <v>2023</v>
      </c>
      <c r="L127">
        <v>2024</v>
      </c>
      <c r="M127" t="s">
        <v>28</v>
      </c>
      <c r="N127" t="s">
        <v>28</v>
      </c>
      <c r="O127" t="s">
        <v>28</v>
      </c>
      <c r="P127" t="s">
        <v>28</v>
      </c>
      <c r="Q127" t="s">
        <v>28</v>
      </c>
      <c r="R127" t="s">
        <v>28</v>
      </c>
      <c r="S127" t="s">
        <v>28</v>
      </c>
      <c r="T127" t="s">
        <v>28</v>
      </c>
      <c r="U127" t="s">
        <v>528</v>
      </c>
      <c r="V127" t="s">
        <v>30</v>
      </c>
    </row>
    <row r="128" spans="1:22">
      <c r="A128" t="s">
        <v>369</v>
      </c>
      <c r="B128" t="str">
        <f>"9781805014683"</f>
        <v>9781805014683</v>
      </c>
      <c r="C128" t="str">
        <f>"9781785927997"</f>
        <v>9781785927997</v>
      </c>
      <c r="D128" t="str">
        <f>"9781784508128"</f>
        <v>9781784508128</v>
      </c>
      <c r="F128" t="s">
        <v>529</v>
      </c>
      <c r="G128" t="s">
        <v>530</v>
      </c>
      <c r="H128" t="s">
        <v>25</v>
      </c>
      <c r="I128" t="s">
        <v>26</v>
      </c>
      <c r="J128" t="s">
        <v>531</v>
      </c>
      <c r="K128" s="4">
        <v>2020</v>
      </c>
      <c r="L128">
        <v>2024</v>
      </c>
      <c r="M128" t="s">
        <v>28</v>
      </c>
      <c r="N128" t="s">
        <v>28</v>
      </c>
      <c r="O128" t="s">
        <v>28</v>
      </c>
      <c r="P128" t="s">
        <v>28</v>
      </c>
      <c r="Q128" t="s">
        <v>28</v>
      </c>
      <c r="R128" t="s">
        <v>28</v>
      </c>
      <c r="S128" t="s">
        <v>28</v>
      </c>
      <c r="T128" t="s">
        <v>28</v>
      </c>
      <c r="U128" t="s">
        <v>532</v>
      </c>
      <c r="V128" t="s">
        <v>30</v>
      </c>
    </row>
    <row r="129" spans="1:22">
      <c r="A129" t="s">
        <v>369</v>
      </c>
      <c r="B129" t="str">
        <f>"9781805017011"</f>
        <v>9781805017011</v>
      </c>
      <c r="C129" t="str">
        <f>"9781839975349"</f>
        <v>9781839975349</v>
      </c>
      <c r="D129" t="str">
        <f>"9781839975356"</f>
        <v>9781839975356</v>
      </c>
      <c r="F129" t="s">
        <v>533</v>
      </c>
      <c r="G129" t="s">
        <v>534</v>
      </c>
      <c r="H129" t="s">
        <v>25</v>
      </c>
      <c r="I129" t="s">
        <v>26</v>
      </c>
      <c r="J129" t="s">
        <v>535</v>
      </c>
      <c r="K129" s="4">
        <v>2023</v>
      </c>
      <c r="L129">
        <v>2024</v>
      </c>
      <c r="M129" t="s">
        <v>28</v>
      </c>
      <c r="N129" t="s">
        <v>28</v>
      </c>
      <c r="O129" t="s">
        <v>28</v>
      </c>
      <c r="P129" t="s">
        <v>28</v>
      </c>
      <c r="Q129" t="s">
        <v>28</v>
      </c>
      <c r="R129" t="s">
        <v>28</v>
      </c>
      <c r="S129" t="s">
        <v>28</v>
      </c>
      <c r="T129" t="s">
        <v>28</v>
      </c>
      <c r="U129" t="s">
        <v>536</v>
      </c>
      <c r="V129" t="s">
        <v>30</v>
      </c>
    </row>
    <row r="130" spans="1:22">
      <c r="A130" t="s">
        <v>369</v>
      </c>
      <c r="B130" t="str">
        <f>"9781805017059"</f>
        <v>9781805017059</v>
      </c>
      <c r="C130" t="str">
        <f>"9781839977145"</f>
        <v>9781839977145</v>
      </c>
      <c r="D130" t="str">
        <f>"9781839977152"</f>
        <v>9781839977152</v>
      </c>
      <c r="F130" t="s">
        <v>537</v>
      </c>
      <c r="G130" t="s">
        <v>538</v>
      </c>
      <c r="H130" t="s">
        <v>25</v>
      </c>
      <c r="I130" t="s">
        <v>26</v>
      </c>
      <c r="J130" t="s">
        <v>539</v>
      </c>
      <c r="K130" s="4">
        <v>2023</v>
      </c>
      <c r="L130">
        <v>2024</v>
      </c>
      <c r="M130" t="s">
        <v>28</v>
      </c>
      <c r="N130" t="s">
        <v>28</v>
      </c>
      <c r="O130" t="s">
        <v>28</v>
      </c>
      <c r="P130" t="s">
        <v>28</v>
      </c>
      <c r="Q130" t="s">
        <v>28</v>
      </c>
      <c r="R130" t="s">
        <v>28</v>
      </c>
      <c r="S130" t="s">
        <v>28</v>
      </c>
      <c r="T130" t="s">
        <v>28</v>
      </c>
      <c r="U130" t="s">
        <v>540</v>
      </c>
      <c r="V130" t="s">
        <v>30</v>
      </c>
    </row>
    <row r="131" spans="1:22">
      <c r="A131" t="s">
        <v>369</v>
      </c>
      <c r="B131" t="str">
        <f>"9781805015154"</f>
        <v>9781805015154</v>
      </c>
      <c r="C131" t="str">
        <f>"9781787751989"</f>
        <v>9781787751989</v>
      </c>
      <c r="D131" t="str">
        <f>"9781787751996"</f>
        <v>9781787751996</v>
      </c>
      <c r="F131" t="s">
        <v>541</v>
      </c>
      <c r="G131" t="s">
        <v>542</v>
      </c>
      <c r="H131" t="s">
        <v>25</v>
      </c>
      <c r="I131" t="s">
        <v>26</v>
      </c>
      <c r="J131" t="s">
        <v>543</v>
      </c>
      <c r="K131" s="4">
        <v>2020</v>
      </c>
      <c r="L131">
        <v>2024</v>
      </c>
      <c r="M131" t="s">
        <v>28</v>
      </c>
      <c r="N131" t="s">
        <v>28</v>
      </c>
      <c r="O131" t="s">
        <v>28</v>
      </c>
      <c r="P131" t="s">
        <v>28</v>
      </c>
      <c r="Q131" t="s">
        <v>28</v>
      </c>
      <c r="R131" t="s">
        <v>28</v>
      </c>
      <c r="S131" t="s">
        <v>28</v>
      </c>
      <c r="T131" t="s">
        <v>28</v>
      </c>
      <c r="U131" t="s">
        <v>544</v>
      </c>
      <c r="V131" t="s">
        <v>30</v>
      </c>
    </row>
    <row r="132" spans="1:22">
      <c r="A132" t="s">
        <v>369</v>
      </c>
      <c r="B132" t="str">
        <f>"9781805016663"</f>
        <v>9781805016663</v>
      </c>
      <c r="C132" t="str">
        <f>"9781839971143"</f>
        <v>9781839971143</v>
      </c>
      <c r="D132" t="str">
        <f>"9781839971136"</f>
        <v>9781839971136</v>
      </c>
      <c r="F132" t="s">
        <v>545</v>
      </c>
      <c r="G132" t="s">
        <v>546</v>
      </c>
      <c r="H132" t="s">
        <v>25</v>
      </c>
      <c r="I132" t="s">
        <v>26</v>
      </c>
      <c r="J132" t="s">
        <v>547</v>
      </c>
      <c r="K132" s="4">
        <v>2022</v>
      </c>
      <c r="L132">
        <v>2024</v>
      </c>
      <c r="M132" t="s">
        <v>28</v>
      </c>
      <c r="N132" t="s">
        <v>28</v>
      </c>
      <c r="O132" t="s">
        <v>28</v>
      </c>
      <c r="P132" t="s">
        <v>28</v>
      </c>
      <c r="Q132" t="s">
        <v>28</v>
      </c>
      <c r="R132" t="s">
        <v>28</v>
      </c>
      <c r="S132" t="s">
        <v>28</v>
      </c>
      <c r="T132" t="s">
        <v>28</v>
      </c>
      <c r="U132" t="s">
        <v>548</v>
      </c>
      <c r="V132" t="s">
        <v>30</v>
      </c>
    </row>
    <row r="133" spans="1:22">
      <c r="A133" t="s">
        <v>369</v>
      </c>
      <c r="B133" t="str">
        <f>"9781805015390"</f>
        <v>9781805015390</v>
      </c>
      <c r="C133" t="str">
        <f>"9781787752900"</f>
        <v>9781787752900</v>
      </c>
      <c r="D133" t="str">
        <f>"9781787752917"</f>
        <v>9781787752917</v>
      </c>
      <c r="F133" t="s">
        <v>549</v>
      </c>
      <c r="G133" t="s">
        <v>550</v>
      </c>
      <c r="H133" t="s">
        <v>25</v>
      </c>
      <c r="I133" t="s">
        <v>26</v>
      </c>
      <c r="J133" t="s">
        <v>551</v>
      </c>
      <c r="K133" s="4">
        <v>2021</v>
      </c>
      <c r="L133">
        <v>2024</v>
      </c>
      <c r="M133" t="s">
        <v>28</v>
      </c>
      <c r="N133" t="s">
        <v>28</v>
      </c>
      <c r="O133" t="s">
        <v>28</v>
      </c>
      <c r="P133" t="s">
        <v>28</v>
      </c>
      <c r="Q133" t="s">
        <v>28</v>
      </c>
      <c r="R133" t="s">
        <v>28</v>
      </c>
      <c r="S133" t="s">
        <v>28</v>
      </c>
      <c r="T133" t="s">
        <v>28</v>
      </c>
      <c r="U133" t="s">
        <v>552</v>
      </c>
      <c r="V133" t="s">
        <v>30</v>
      </c>
    </row>
    <row r="134" spans="1:22">
      <c r="A134" t="s">
        <v>369</v>
      </c>
      <c r="B134" t="str">
        <f>"9781805016120"</f>
        <v>9781805016120</v>
      </c>
      <c r="C134" t="str">
        <f>"9781787757196"</f>
        <v>9781787757196</v>
      </c>
      <c r="D134" t="str">
        <f>"9781787757202"</f>
        <v>9781787757202</v>
      </c>
      <c r="F134" t="s">
        <v>553</v>
      </c>
      <c r="G134" t="s">
        <v>554</v>
      </c>
      <c r="H134" t="s">
        <v>25</v>
      </c>
      <c r="I134" t="s">
        <v>26</v>
      </c>
      <c r="J134" t="s">
        <v>555</v>
      </c>
      <c r="K134" s="4">
        <v>2023</v>
      </c>
      <c r="L134">
        <v>2024</v>
      </c>
      <c r="M134" t="s">
        <v>28</v>
      </c>
      <c r="N134" t="s">
        <v>28</v>
      </c>
      <c r="O134" t="s">
        <v>28</v>
      </c>
      <c r="P134" t="s">
        <v>28</v>
      </c>
      <c r="Q134" t="s">
        <v>28</v>
      </c>
      <c r="R134" t="s">
        <v>28</v>
      </c>
      <c r="S134" t="s">
        <v>28</v>
      </c>
      <c r="T134" t="s">
        <v>28</v>
      </c>
      <c r="U134" t="s">
        <v>556</v>
      </c>
      <c r="V134" t="s">
        <v>30</v>
      </c>
    </row>
    <row r="135" spans="1:22">
      <c r="A135" t="s">
        <v>369</v>
      </c>
      <c r="B135" t="str">
        <f>"9781805014812"</f>
        <v>9781805014812</v>
      </c>
      <c r="C135" t="str">
        <f>"9781785928383"</f>
        <v>9781785928383</v>
      </c>
      <c r="D135" t="str">
        <f>"9781785926648"</f>
        <v>9781785926648</v>
      </c>
      <c r="F135" t="s">
        <v>557</v>
      </c>
      <c r="G135" t="s">
        <v>558</v>
      </c>
      <c r="H135" t="s">
        <v>25</v>
      </c>
      <c r="I135" t="s">
        <v>26</v>
      </c>
      <c r="J135" t="s">
        <v>559</v>
      </c>
      <c r="K135" s="4">
        <v>2020</v>
      </c>
      <c r="L135">
        <v>2024</v>
      </c>
      <c r="M135" t="s">
        <v>28</v>
      </c>
      <c r="N135" t="s">
        <v>28</v>
      </c>
      <c r="O135" t="s">
        <v>28</v>
      </c>
      <c r="P135" t="s">
        <v>28</v>
      </c>
      <c r="Q135" t="s">
        <v>28</v>
      </c>
      <c r="R135" t="s">
        <v>28</v>
      </c>
      <c r="S135" t="s">
        <v>28</v>
      </c>
      <c r="T135" t="s">
        <v>28</v>
      </c>
      <c r="U135" t="s">
        <v>560</v>
      </c>
      <c r="V135" t="s">
        <v>30</v>
      </c>
    </row>
    <row r="136" spans="1:22">
      <c r="A136" t="s">
        <v>369</v>
      </c>
      <c r="B136" t="str">
        <f>"9781805014966"</f>
        <v>9781805014966</v>
      </c>
      <c r="C136" t="str">
        <f>"9781787751064"</f>
        <v>9781787751064</v>
      </c>
      <c r="D136" t="str">
        <f>"9781787751071"</f>
        <v>9781787751071</v>
      </c>
      <c r="F136" t="s">
        <v>561</v>
      </c>
      <c r="G136" t="s">
        <v>562</v>
      </c>
      <c r="H136" t="s">
        <v>25</v>
      </c>
      <c r="I136" t="s">
        <v>26</v>
      </c>
      <c r="J136" t="s">
        <v>563</v>
      </c>
      <c r="K136" s="4">
        <v>2021</v>
      </c>
      <c r="L136">
        <v>2024</v>
      </c>
      <c r="M136" t="s">
        <v>28</v>
      </c>
      <c r="N136" t="s">
        <v>28</v>
      </c>
      <c r="O136" t="s">
        <v>28</v>
      </c>
      <c r="P136" t="s">
        <v>28</v>
      </c>
      <c r="Q136" t="s">
        <v>28</v>
      </c>
      <c r="R136" t="s">
        <v>28</v>
      </c>
      <c r="S136" t="s">
        <v>28</v>
      </c>
      <c r="T136" t="s">
        <v>28</v>
      </c>
      <c r="U136" t="s">
        <v>564</v>
      </c>
      <c r="V136" t="s">
        <v>30</v>
      </c>
    </row>
    <row r="137" spans="1:22">
      <c r="A137" t="s">
        <v>369</v>
      </c>
      <c r="B137" t="str">
        <f>"9781805014546"</f>
        <v>9781805014546</v>
      </c>
      <c r="C137" t="str">
        <f>"9781785927461"</f>
        <v>9781785927461</v>
      </c>
      <c r="D137" t="str">
        <f>"9781784505172"</f>
        <v>9781784505172</v>
      </c>
      <c r="F137" t="s">
        <v>565</v>
      </c>
      <c r="G137" t="s">
        <v>566</v>
      </c>
      <c r="H137" t="s">
        <v>25</v>
      </c>
      <c r="I137" t="s">
        <v>26</v>
      </c>
      <c r="J137" t="s">
        <v>567</v>
      </c>
      <c r="K137" s="4">
        <v>2018</v>
      </c>
      <c r="L137">
        <v>2024</v>
      </c>
      <c r="M137" t="s">
        <v>28</v>
      </c>
      <c r="N137" t="s">
        <v>28</v>
      </c>
      <c r="O137" t="s">
        <v>28</v>
      </c>
      <c r="P137" t="s">
        <v>28</v>
      </c>
      <c r="Q137" t="s">
        <v>28</v>
      </c>
      <c r="R137" t="s">
        <v>28</v>
      </c>
      <c r="S137" t="s">
        <v>28</v>
      </c>
      <c r="T137" t="s">
        <v>28</v>
      </c>
      <c r="U137" t="s">
        <v>568</v>
      </c>
      <c r="V137" t="s">
        <v>30</v>
      </c>
    </row>
    <row r="138" spans="1:22">
      <c r="A138" t="s">
        <v>369</v>
      </c>
      <c r="B138" t="str">
        <f>"9781805016007"</f>
        <v>9781805016007</v>
      </c>
      <c r="C138" t="str">
        <f>"9781787756182"</f>
        <v>9781787756182</v>
      </c>
      <c r="D138" t="str">
        <f>"9781787756199"</f>
        <v>9781787756199</v>
      </c>
      <c r="F138" t="s">
        <v>569</v>
      </c>
      <c r="G138" t="s">
        <v>570</v>
      </c>
      <c r="H138" t="s">
        <v>25</v>
      </c>
      <c r="I138" t="s">
        <v>26</v>
      </c>
      <c r="J138" t="s">
        <v>571</v>
      </c>
      <c r="K138" s="4">
        <v>2022</v>
      </c>
      <c r="L138">
        <v>2024</v>
      </c>
      <c r="M138" t="s">
        <v>28</v>
      </c>
      <c r="N138" t="s">
        <v>28</v>
      </c>
      <c r="O138" t="s">
        <v>28</v>
      </c>
      <c r="P138" t="s">
        <v>28</v>
      </c>
      <c r="Q138" t="s">
        <v>28</v>
      </c>
      <c r="R138" t="s">
        <v>28</v>
      </c>
      <c r="S138" t="s">
        <v>28</v>
      </c>
      <c r="T138" t="s">
        <v>28</v>
      </c>
      <c r="U138" t="s">
        <v>572</v>
      </c>
      <c r="V138" t="s">
        <v>30</v>
      </c>
    </row>
    <row r="139" spans="1:22">
      <c r="A139" t="s">
        <v>369</v>
      </c>
      <c r="B139" t="str">
        <f>"9781805016823"</f>
        <v>9781805016823</v>
      </c>
      <c r="C139" t="str">
        <f>"9781839972621"</f>
        <v>9781839972621</v>
      </c>
      <c r="D139" t="str">
        <f>"9781839972638"</f>
        <v>9781839972638</v>
      </c>
      <c r="F139" t="s">
        <v>573</v>
      </c>
      <c r="G139" t="s">
        <v>574</v>
      </c>
      <c r="H139" t="s">
        <v>25</v>
      </c>
      <c r="I139" t="s">
        <v>26</v>
      </c>
      <c r="J139" t="s">
        <v>575</v>
      </c>
      <c r="K139" s="4">
        <v>2023</v>
      </c>
      <c r="L139">
        <v>2024</v>
      </c>
      <c r="M139" t="s">
        <v>28</v>
      </c>
      <c r="N139" t="s">
        <v>28</v>
      </c>
      <c r="O139" t="s">
        <v>28</v>
      </c>
      <c r="P139" t="s">
        <v>28</v>
      </c>
      <c r="Q139" t="s">
        <v>28</v>
      </c>
      <c r="R139" t="s">
        <v>28</v>
      </c>
      <c r="S139" t="s">
        <v>28</v>
      </c>
      <c r="T139" t="s">
        <v>28</v>
      </c>
      <c r="U139" t="s">
        <v>576</v>
      </c>
      <c r="V139" t="s">
        <v>30</v>
      </c>
    </row>
    <row r="140" spans="1:22">
      <c r="A140" t="s">
        <v>369</v>
      </c>
      <c r="B140" t="str">
        <f>"9781805016878"</f>
        <v>9781805016878</v>
      </c>
      <c r="C140" t="str">
        <f>"9781839973550"</f>
        <v>9781839973550</v>
      </c>
      <c r="D140" t="str">
        <f>"9781839973567"</f>
        <v>9781839973567</v>
      </c>
      <c r="F140" t="s">
        <v>577</v>
      </c>
      <c r="G140" t="s">
        <v>578</v>
      </c>
      <c r="H140" t="s">
        <v>25</v>
      </c>
      <c r="I140" t="s">
        <v>26</v>
      </c>
      <c r="J140" t="s">
        <v>579</v>
      </c>
      <c r="K140" s="4">
        <v>2023</v>
      </c>
      <c r="L140">
        <v>2024</v>
      </c>
      <c r="M140" t="s">
        <v>28</v>
      </c>
      <c r="N140" t="s">
        <v>28</v>
      </c>
      <c r="O140" t="s">
        <v>28</v>
      </c>
      <c r="P140" t="s">
        <v>28</v>
      </c>
      <c r="Q140" t="s">
        <v>28</v>
      </c>
      <c r="R140" t="s">
        <v>28</v>
      </c>
      <c r="S140" t="s">
        <v>28</v>
      </c>
      <c r="T140" t="s">
        <v>28</v>
      </c>
      <c r="U140" t="s">
        <v>580</v>
      </c>
      <c r="V140" t="s">
        <v>30</v>
      </c>
    </row>
    <row r="141" spans="1:22">
      <c r="A141" t="s">
        <v>369</v>
      </c>
      <c r="B141" t="str">
        <f>"9781805014737"</f>
        <v>9781805014737</v>
      </c>
      <c r="C141" t="str">
        <f>"9781785924798"</f>
        <v>9781785924798</v>
      </c>
      <c r="D141" t="str">
        <f>"9781784508647"</f>
        <v>9781784508647</v>
      </c>
      <c r="F141" t="s">
        <v>581</v>
      </c>
      <c r="G141" t="s">
        <v>570</v>
      </c>
      <c r="H141" t="s">
        <v>25</v>
      </c>
      <c r="I141" t="s">
        <v>26</v>
      </c>
      <c r="J141" t="s">
        <v>582</v>
      </c>
      <c r="K141" s="4">
        <v>2019</v>
      </c>
      <c r="L141">
        <v>2024</v>
      </c>
      <c r="M141" t="s">
        <v>28</v>
      </c>
      <c r="N141" t="s">
        <v>28</v>
      </c>
      <c r="O141" t="s">
        <v>28</v>
      </c>
      <c r="P141" t="s">
        <v>28</v>
      </c>
      <c r="Q141" t="s">
        <v>28</v>
      </c>
      <c r="R141" t="s">
        <v>28</v>
      </c>
      <c r="S141" t="s">
        <v>28</v>
      </c>
      <c r="T141" t="s">
        <v>28</v>
      </c>
      <c r="U141" t="s">
        <v>583</v>
      </c>
      <c r="V141" t="s">
        <v>30</v>
      </c>
    </row>
    <row r="142" spans="1:22">
      <c r="A142" t="s">
        <v>369</v>
      </c>
      <c r="B142" t="str">
        <f>"9781805016847"</f>
        <v>9781805016847</v>
      </c>
      <c r="C142" t="str">
        <f>"9781839972775"</f>
        <v>9781839972775</v>
      </c>
      <c r="D142" t="str">
        <f>"9781839972782"</f>
        <v>9781839972782</v>
      </c>
      <c r="F142" t="s">
        <v>584</v>
      </c>
      <c r="G142" t="s">
        <v>585</v>
      </c>
      <c r="H142" t="s">
        <v>25</v>
      </c>
      <c r="I142" t="s">
        <v>26</v>
      </c>
      <c r="J142" t="s">
        <v>586</v>
      </c>
      <c r="K142" s="4">
        <v>2023</v>
      </c>
      <c r="L142">
        <v>2024</v>
      </c>
      <c r="M142" t="s">
        <v>28</v>
      </c>
      <c r="N142" t="s">
        <v>28</v>
      </c>
      <c r="O142" t="s">
        <v>28</v>
      </c>
      <c r="P142" t="s">
        <v>28</v>
      </c>
      <c r="Q142" t="s">
        <v>28</v>
      </c>
      <c r="R142" t="s">
        <v>28</v>
      </c>
      <c r="S142" t="s">
        <v>28</v>
      </c>
      <c r="T142" t="s">
        <v>28</v>
      </c>
      <c r="U142" t="s">
        <v>587</v>
      </c>
      <c r="V142" t="s">
        <v>30</v>
      </c>
    </row>
    <row r="143" spans="1:22">
      <c r="A143" t="s">
        <v>369</v>
      </c>
      <c r="B143" t="str">
        <f>"9781805016908"</f>
        <v>9781805016908</v>
      </c>
      <c r="C143" t="str">
        <f>"9781839974243"</f>
        <v>9781839974243</v>
      </c>
      <c r="D143" t="str">
        <f>"9781839974250"</f>
        <v>9781839974250</v>
      </c>
      <c r="F143" t="s">
        <v>588</v>
      </c>
      <c r="G143" t="s">
        <v>589</v>
      </c>
      <c r="H143" t="s">
        <v>25</v>
      </c>
      <c r="I143" t="s">
        <v>26</v>
      </c>
      <c r="J143" t="s">
        <v>590</v>
      </c>
      <c r="K143" s="4">
        <v>2023</v>
      </c>
      <c r="L143">
        <v>2024</v>
      </c>
      <c r="M143" t="s">
        <v>28</v>
      </c>
      <c r="N143" t="s">
        <v>28</v>
      </c>
      <c r="O143" t="s">
        <v>28</v>
      </c>
      <c r="P143" t="s">
        <v>28</v>
      </c>
      <c r="Q143" t="s">
        <v>28</v>
      </c>
      <c r="R143" t="s">
        <v>28</v>
      </c>
      <c r="S143" t="s">
        <v>28</v>
      </c>
      <c r="T143" t="s">
        <v>28</v>
      </c>
      <c r="U143" t="s">
        <v>591</v>
      </c>
      <c r="V143" t="s">
        <v>30</v>
      </c>
    </row>
    <row r="144" spans="1:22">
      <c r="A144" t="s">
        <v>369</v>
      </c>
      <c r="B144" t="str">
        <f>"9781805016939"</f>
        <v>9781805016939</v>
      </c>
      <c r="C144" t="str">
        <f>"9781839974083"</f>
        <v>9781839974083</v>
      </c>
      <c r="D144" t="str">
        <f>"9781839974090"</f>
        <v>9781839974090</v>
      </c>
      <c r="F144" t="s">
        <v>592</v>
      </c>
      <c r="G144" t="s">
        <v>538</v>
      </c>
      <c r="H144" t="s">
        <v>25</v>
      </c>
      <c r="I144" t="s">
        <v>26</v>
      </c>
      <c r="J144" t="s">
        <v>593</v>
      </c>
      <c r="K144" s="4">
        <v>2023</v>
      </c>
      <c r="L144">
        <v>2024</v>
      </c>
      <c r="M144" t="s">
        <v>28</v>
      </c>
      <c r="N144" t="s">
        <v>28</v>
      </c>
      <c r="O144" t="s">
        <v>28</v>
      </c>
      <c r="P144" t="s">
        <v>28</v>
      </c>
      <c r="Q144" t="s">
        <v>28</v>
      </c>
      <c r="R144" t="s">
        <v>28</v>
      </c>
      <c r="S144" t="s">
        <v>28</v>
      </c>
      <c r="T144" t="s">
        <v>28</v>
      </c>
      <c r="U144" t="s">
        <v>594</v>
      </c>
      <c r="V144" t="s">
        <v>30</v>
      </c>
    </row>
    <row r="145" spans="1:22">
      <c r="A145" t="s">
        <v>369</v>
      </c>
      <c r="B145" t="str">
        <f>"9781805015628"</f>
        <v>9781805015628</v>
      </c>
      <c r="C145" t="str">
        <f>"9781787753884"</f>
        <v>9781787753884</v>
      </c>
      <c r="D145" t="str">
        <f>"9781787753891"</f>
        <v>9781787753891</v>
      </c>
      <c r="F145" t="s">
        <v>595</v>
      </c>
      <c r="G145" t="s">
        <v>596</v>
      </c>
      <c r="H145" t="s">
        <v>25</v>
      </c>
      <c r="I145" t="s">
        <v>26</v>
      </c>
      <c r="J145" t="s">
        <v>597</v>
      </c>
      <c r="K145" s="4">
        <v>2021</v>
      </c>
      <c r="L145">
        <v>2024</v>
      </c>
      <c r="M145" t="s">
        <v>28</v>
      </c>
      <c r="N145" t="s">
        <v>28</v>
      </c>
      <c r="O145" t="s">
        <v>28</v>
      </c>
      <c r="P145" t="s">
        <v>28</v>
      </c>
      <c r="Q145" t="s">
        <v>28</v>
      </c>
      <c r="R145" t="s">
        <v>28</v>
      </c>
      <c r="S145" t="s">
        <v>28</v>
      </c>
      <c r="T145" t="s">
        <v>28</v>
      </c>
      <c r="U145" t="s">
        <v>598</v>
      </c>
      <c r="V145" t="s">
        <v>30</v>
      </c>
    </row>
    <row r="146" spans="1:22">
      <c r="A146" t="s">
        <v>369</v>
      </c>
      <c r="B146" t="str">
        <f>"9781805016786"</f>
        <v>9781805016786</v>
      </c>
      <c r="C146" t="str">
        <f>"9781839972133"</f>
        <v>9781839972133</v>
      </c>
      <c r="D146" t="str">
        <f>"9781839972140"</f>
        <v>9781839972140</v>
      </c>
      <c r="F146" t="s">
        <v>599</v>
      </c>
      <c r="G146" t="s">
        <v>600</v>
      </c>
      <c r="H146" t="s">
        <v>25</v>
      </c>
      <c r="I146" t="s">
        <v>26</v>
      </c>
      <c r="J146" t="s">
        <v>601</v>
      </c>
      <c r="K146" s="4">
        <v>2022</v>
      </c>
      <c r="L146">
        <v>2024</v>
      </c>
      <c r="M146" t="s">
        <v>28</v>
      </c>
      <c r="N146" t="s">
        <v>28</v>
      </c>
      <c r="O146" t="s">
        <v>28</v>
      </c>
      <c r="P146" t="s">
        <v>28</v>
      </c>
      <c r="Q146" t="s">
        <v>28</v>
      </c>
      <c r="R146" t="s">
        <v>28</v>
      </c>
      <c r="S146" t="s">
        <v>28</v>
      </c>
      <c r="T146" t="s">
        <v>28</v>
      </c>
      <c r="U146" t="s">
        <v>602</v>
      </c>
      <c r="V146" t="s">
        <v>30</v>
      </c>
    </row>
    <row r="147" spans="1:22">
      <c r="A147" t="s">
        <v>369</v>
      </c>
      <c r="B147" t="str">
        <f>"9781805015635"</f>
        <v>9781805015635</v>
      </c>
      <c r="C147" t="str">
        <f>"9781787753914"</f>
        <v>9781787753914</v>
      </c>
      <c r="D147" t="str">
        <f>"9781787753921"</f>
        <v>9781787753921</v>
      </c>
      <c r="F147" t="s">
        <v>603</v>
      </c>
      <c r="G147" t="s">
        <v>604</v>
      </c>
      <c r="H147" t="s">
        <v>25</v>
      </c>
      <c r="I147" t="s">
        <v>26</v>
      </c>
      <c r="J147" t="s">
        <v>605</v>
      </c>
      <c r="K147" s="4">
        <v>2021</v>
      </c>
      <c r="L147">
        <v>2024</v>
      </c>
      <c r="M147" t="s">
        <v>28</v>
      </c>
      <c r="N147" t="s">
        <v>28</v>
      </c>
      <c r="O147" t="s">
        <v>28</v>
      </c>
      <c r="P147" t="s">
        <v>28</v>
      </c>
      <c r="Q147" t="s">
        <v>28</v>
      </c>
      <c r="R147" t="s">
        <v>28</v>
      </c>
      <c r="S147" t="s">
        <v>28</v>
      </c>
      <c r="T147" t="s">
        <v>28</v>
      </c>
      <c r="U147" t="s">
        <v>606</v>
      </c>
      <c r="V147" t="s">
        <v>30</v>
      </c>
    </row>
    <row r="148" spans="1:22">
      <c r="A148" t="s">
        <v>369</v>
      </c>
      <c r="B148" t="str">
        <f>"9781805016564"</f>
        <v>9781805016564</v>
      </c>
      <c r="C148" t="str">
        <f>"9781839970764"</f>
        <v>9781839970764</v>
      </c>
      <c r="D148" t="str">
        <f>"9781839970771"</f>
        <v>9781839970771</v>
      </c>
      <c r="F148" t="s">
        <v>607</v>
      </c>
      <c r="G148" t="s">
        <v>608</v>
      </c>
      <c r="H148" t="s">
        <v>25</v>
      </c>
      <c r="I148" t="s">
        <v>26</v>
      </c>
      <c r="J148" t="s">
        <v>609</v>
      </c>
      <c r="K148" s="4">
        <v>2022</v>
      </c>
      <c r="L148">
        <v>2024</v>
      </c>
      <c r="M148" t="s">
        <v>28</v>
      </c>
      <c r="N148" t="s">
        <v>28</v>
      </c>
      <c r="O148" t="s">
        <v>28</v>
      </c>
      <c r="P148" t="s">
        <v>28</v>
      </c>
      <c r="Q148" t="s">
        <v>28</v>
      </c>
      <c r="R148" t="s">
        <v>28</v>
      </c>
      <c r="S148" t="s">
        <v>28</v>
      </c>
      <c r="T148" t="s">
        <v>28</v>
      </c>
      <c r="U148" t="s">
        <v>610</v>
      </c>
      <c r="V148" t="s">
        <v>30</v>
      </c>
    </row>
    <row r="149" spans="1:22">
      <c r="A149" t="s">
        <v>369</v>
      </c>
      <c r="B149" t="str">
        <f>"9781805016625"</f>
        <v>9781805016625</v>
      </c>
      <c r="C149" t="str">
        <f>"9781839971075"</f>
        <v>9781839971075</v>
      </c>
      <c r="D149" t="str">
        <f>"9781839971082"</f>
        <v>9781839971082</v>
      </c>
      <c r="F149" t="s">
        <v>611</v>
      </c>
      <c r="G149" t="s">
        <v>612</v>
      </c>
      <c r="H149" t="s">
        <v>45</v>
      </c>
      <c r="I149" t="s">
        <v>26</v>
      </c>
      <c r="J149" t="s">
        <v>613</v>
      </c>
      <c r="K149" s="4">
        <v>2022</v>
      </c>
      <c r="L149">
        <v>2024</v>
      </c>
      <c r="M149" t="s">
        <v>28</v>
      </c>
      <c r="N149" t="s">
        <v>28</v>
      </c>
      <c r="O149" t="s">
        <v>28</v>
      </c>
      <c r="P149" t="s">
        <v>28</v>
      </c>
      <c r="Q149" t="s">
        <v>28</v>
      </c>
      <c r="R149" t="s">
        <v>28</v>
      </c>
      <c r="S149" t="s">
        <v>28</v>
      </c>
      <c r="T149" t="s">
        <v>28</v>
      </c>
      <c r="U149" t="s">
        <v>614</v>
      </c>
      <c r="V149" t="s">
        <v>30</v>
      </c>
    </row>
    <row r="150" spans="1:22">
      <c r="A150" t="s">
        <v>369</v>
      </c>
      <c r="B150" t="str">
        <f>"9781805015253"</f>
        <v>9781805015253</v>
      </c>
      <c r="C150" t="str">
        <f>"9781787752368"</f>
        <v>9781787752368</v>
      </c>
      <c r="D150" t="str">
        <f>"9781787752375"</f>
        <v>9781787752375</v>
      </c>
      <c r="F150" t="s">
        <v>615</v>
      </c>
      <c r="G150" t="s">
        <v>616</v>
      </c>
      <c r="H150" t="s">
        <v>25</v>
      </c>
      <c r="I150" t="s">
        <v>26</v>
      </c>
      <c r="J150" t="s">
        <v>617</v>
      </c>
      <c r="K150" s="4">
        <v>2020</v>
      </c>
      <c r="L150">
        <v>2024</v>
      </c>
      <c r="M150" t="s">
        <v>28</v>
      </c>
      <c r="N150" t="s">
        <v>28</v>
      </c>
      <c r="O150" t="s">
        <v>28</v>
      </c>
      <c r="P150" t="s">
        <v>28</v>
      </c>
      <c r="Q150" t="s">
        <v>28</v>
      </c>
      <c r="R150" t="s">
        <v>28</v>
      </c>
      <c r="S150" t="s">
        <v>28</v>
      </c>
      <c r="T150" t="s">
        <v>28</v>
      </c>
      <c r="U150" t="s">
        <v>618</v>
      </c>
      <c r="V150" t="s">
        <v>30</v>
      </c>
    </row>
    <row r="151" spans="1:22">
      <c r="A151" t="s">
        <v>369</v>
      </c>
      <c r="B151" t="str">
        <f>"9781805015260"</f>
        <v>9781805015260</v>
      </c>
      <c r="C151" t="str">
        <f>"9781787752177"</f>
        <v>9781787752177</v>
      </c>
      <c r="D151" t="str">
        <f>"9781787752184"</f>
        <v>9781787752184</v>
      </c>
      <c r="F151" t="s">
        <v>619</v>
      </c>
      <c r="G151" t="s">
        <v>616</v>
      </c>
      <c r="H151" t="s">
        <v>25</v>
      </c>
      <c r="I151" t="s">
        <v>26</v>
      </c>
      <c r="J151" t="s">
        <v>620</v>
      </c>
      <c r="K151" s="4">
        <v>2021</v>
      </c>
      <c r="L151">
        <v>2024</v>
      </c>
      <c r="M151" t="s">
        <v>28</v>
      </c>
      <c r="N151" t="s">
        <v>28</v>
      </c>
      <c r="O151" t="s">
        <v>28</v>
      </c>
      <c r="P151" t="s">
        <v>28</v>
      </c>
      <c r="Q151" t="s">
        <v>28</v>
      </c>
      <c r="R151" t="s">
        <v>28</v>
      </c>
      <c r="S151" t="s">
        <v>28</v>
      </c>
      <c r="T151" t="s">
        <v>28</v>
      </c>
      <c r="U151" t="s">
        <v>621</v>
      </c>
      <c r="V151" t="s">
        <v>30</v>
      </c>
    </row>
    <row r="152" spans="1:22">
      <c r="A152" t="s">
        <v>369</v>
      </c>
      <c r="B152" t="str">
        <f>"9781805014706"</f>
        <v>9781805014706</v>
      </c>
      <c r="C152" t="str">
        <f>"9781785924835"</f>
        <v>9781785924835</v>
      </c>
      <c r="D152" t="str">
        <f>"9781784508722"</f>
        <v>9781784508722</v>
      </c>
      <c r="F152" t="s">
        <v>622</v>
      </c>
      <c r="G152" t="s">
        <v>375</v>
      </c>
      <c r="H152" t="s">
        <v>25</v>
      </c>
      <c r="I152" t="s">
        <v>26</v>
      </c>
      <c r="J152" t="s">
        <v>623</v>
      </c>
      <c r="K152" s="4">
        <v>2020</v>
      </c>
      <c r="L152">
        <v>2024</v>
      </c>
      <c r="M152" t="s">
        <v>28</v>
      </c>
      <c r="N152" t="s">
        <v>28</v>
      </c>
      <c r="O152" t="s">
        <v>28</v>
      </c>
      <c r="P152" t="s">
        <v>28</v>
      </c>
      <c r="Q152" t="s">
        <v>28</v>
      </c>
      <c r="R152" t="s">
        <v>28</v>
      </c>
      <c r="S152" t="s">
        <v>28</v>
      </c>
      <c r="T152" t="s">
        <v>28</v>
      </c>
      <c r="U152" t="s">
        <v>624</v>
      </c>
      <c r="V152" t="s">
        <v>30</v>
      </c>
    </row>
    <row r="153" spans="1:22">
      <c r="A153" t="s">
        <v>369</v>
      </c>
      <c r="B153" t="str">
        <f>"9781805016519"</f>
        <v>9781805016519</v>
      </c>
      <c r="C153" t="str">
        <f>"9781839970436"</f>
        <v>9781839970436</v>
      </c>
      <c r="D153" t="str">
        <f>"9781839970443"</f>
        <v>9781839970443</v>
      </c>
      <c r="F153" t="s">
        <v>625</v>
      </c>
      <c r="G153" t="s">
        <v>626</v>
      </c>
      <c r="H153" t="s">
        <v>25</v>
      </c>
      <c r="I153" t="s">
        <v>26</v>
      </c>
      <c r="J153" t="s">
        <v>627</v>
      </c>
      <c r="K153" s="4">
        <v>2023</v>
      </c>
      <c r="L153">
        <v>2024</v>
      </c>
      <c r="M153" t="s">
        <v>28</v>
      </c>
      <c r="N153" t="s">
        <v>28</v>
      </c>
      <c r="O153" t="s">
        <v>28</v>
      </c>
      <c r="P153" t="s">
        <v>28</v>
      </c>
      <c r="Q153" t="s">
        <v>28</v>
      </c>
      <c r="R153" t="s">
        <v>28</v>
      </c>
      <c r="S153" t="s">
        <v>28</v>
      </c>
      <c r="T153" t="s">
        <v>28</v>
      </c>
      <c r="U153" t="s">
        <v>628</v>
      </c>
      <c r="V153" t="s">
        <v>30</v>
      </c>
    </row>
    <row r="154" spans="1:22">
      <c r="A154" t="s">
        <v>369</v>
      </c>
      <c r="B154" t="str">
        <f>"9781805014584"</f>
        <v>9781805014584</v>
      </c>
      <c r="C154" t="str">
        <f>"9781785923418"</f>
        <v>9781785923418</v>
      </c>
      <c r="D154" t="str">
        <f>"9781784506629"</f>
        <v>9781784506629</v>
      </c>
      <c r="F154" t="s">
        <v>629</v>
      </c>
      <c r="G154" t="s">
        <v>487</v>
      </c>
      <c r="H154" t="s">
        <v>25</v>
      </c>
      <c r="I154" t="s">
        <v>26</v>
      </c>
      <c r="J154" t="s">
        <v>630</v>
      </c>
      <c r="K154" s="4">
        <v>2019</v>
      </c>
      <c r="L154">
        <v>2024</v>
      </c>
      <c r="M154" t="s">
        <v>28</v>
      </c>
      <c r="N154" t="s">
        <v>28</v>
      </c>
      <c r="O154" t="s">
        <v>28</v>
      </c>
      <c r="P154" t="s">
        <v>28</v>
      </c>
      <c r="Q154" t="s">
        <v>28</v>
      </c>
      <c r="R154" t="s">
        <v>28</v>
      </c>
      <c r="S154" t="s">
        <v>28</v>
      </c>
      <c r="T154" t="s">
        <v>28</v>
      </c>
      <c r="U154" t="s">
        <v>631</v>
      </c>
      <c r="V154" t="s">
        <v>30</v>
      </c>
    </row>
    <row r="155" spans="1:22">
      <c r="A155" t="s">
        <v>369</v>
      </c>
      <c r="B155" t="str">
        <f>"9781805014805"</f>
        <v>9781805014805</v>
      </c>
      <c r="C155" t="str">
        <f>"9781785928376"</f>
        <v>9781785928376</v>
      </c>
      <c r="D155" t="str">
        <f>"9781784509903"</f>
        <v>9781784509903</v>
      </c>
      <c r="F155" t="s">
        <v>632</v>
      </c>
      <c r="G155" t="s">
        <v>633</v>
      </c>
      <c r="H155" t="s">
        <v>25</v>
      </c>
      <c r="I155" t="s">
        <v>26</v>
      </c>
      <c r="J155" t="s">
        <v>634</v>
      </c>
      <c r="K155" s="4">
        <v>2020</v>
      </c>
      <c r="L155">
        <v>2024</v>
      </c>
      <c r="M155" t="s">
        <v>28</v>
      </c>
      <c r="N155" t="s">
        <v>28</v>
      </c>
      <c r="O155" t="s">
        <v>28</v>
      </c>
      <c r="P155" t="s">
        <v>28</v>
      </c>
      <c r="Q155" t="s">
        <v>28</v>
      </c>
      <c r="R155" t="s">
        <v>28</v>
      </c>
      <c r="S155" t="s">
        <v>28</v>
      </c>
      <c r="T155" t="s">
        <v>28</v>
      </c>
      <c r="U155" t="s">
        <v>635</v>
      </c>
      <c r="V155" t="s">
        <v>30</v>
      </c>
    </row>
    <row r="156" spans="1:22">
      <c r="A156" t="s">
        <v>369</v>
      </c>
      <c r="B156" t="str">
        <f>"9781805015871"</f>
        <v>9781805015871</v>
      </c>
      <c r="C156" t="str">
        <f>"9781787755154"</f>
        <v>9781787755154</v>
      </c>
      <c r="D156" t="str">
        <f>"9781787755147"</f>
        <v>9781787755147</v>
      </c>
      <c r="F156" t="s">
        <v>636</v>
      </c>
      <c r="G156" t="s">
        <v>637</v>
      </c>
      <c r="H156" t="s">
        <v>25</v>
      </c>
      <c r="I156" t="s">
        <v>26</v>
      </c>
      <c r="J156" t="s">
        <v>638</v>
      </c>
      <c r="K156" s="4">
        <v>2022</v>
      </c>
      <c r="L156">
        <v>2024</v>
      </c>
      <c r="M156" t="s">
        <v>28</v>
      </c>
      <c r="N156" t="s">
        <v>28</v>
      </c>
      <c r="O156" t="s">
        <v>28</v>
      </c>
      <c r="P156" t="s">
        <v>28</v>
      </c>
      <c r="Q156" t="s">
        <v>28</v>
      </c>
      <c r="R156" t="s">
        <v>28</v>
      </c>
      <c r="S156" t="s">
        <v>28</v>
      </c>
      <c r="T156" t="s">
        <v>28</v>
      </c>
      <c r="U156" t="s">
        <v>639</v>
      </c>
      <c r="V156" t="s">
        <v>30</v>
      </c>
    </row>
    <row r="157" spans="1:22">
      <c r="A157" s="5" t="s">
        <v>640</v>
      </c>
      <c r="B157" s="6">
        <v>9781805016090</v>
      </c>
      <c r="C157" s="6">
        <v>9781787757349</v>
      </c>
      <c r="D157" s="7">
        <v>9781787757356</v>
      </c>
      <c r="E157" s="5"/>
      <c r="F157" s="8" t="s">
        <v>641</v>
      </c>
      <c r="G157" s="8" t="s">
        <v>642</v>
      </c>
      <c r="H157" s="5" t="s">
        <v>25</v>
      </c>
      <c r="I157" s="5" t="s">
        <v>26</v>
      </c>
      <c r="J157" s="5" t="s">
        <v>643</v>
      </c>
      <c r="K157" s="9">
        <v>2021</v>
      </c>
      <c r="L157" s="5">
        <v>2025</v>
      </c>
      <c r="M157" s="5" t="s">
        <v>28</v>
      </c>
      <c r="N157" s="5" t="s">
        <v>28</v>
      </c>
      <c r="O157" s="5" t="s">
        <v>28</v>
      </c>
      <c r="P157" s="5" t="s">
        <v>28</v>
      </c>
      <c r="Q157" s="5" t="s">
        <v>28</v>
      </c>
      <c r="R157" s="5" t="s">
        <v>28</v>
      </c>
      <c r="S157" s="5" t="s">
        <v>28</v>
      </c>
      <c r="T157" s="5" t="s">
        <v>28</v>
      </c>
      <c r="U157" s="5" t="s">
        <v>644</v>
      </c>
      <c r="V157" s="5" t="s">
        <v>30</v>
      </c>
    </row>
    <row r="158" spans="1:22">
      <c r="A158" s="5" t="s">
        <v>640</v>
      </c>
      <c r="B158" s="6">
        <v>9781805014614</v>
      </c>
      <c r="C158" s="6">
        <v>9781785923692</v>
      </c>
      <c r="D158" s="7">
        <v>9781784507121</v>
      </c>
      <c r="E158" s="5"/>
      <c r="F158" s="8" t="s">
        <v>645</v>
      </c>
      <c r="G158" s="8" t="s">
        <v>646</v>
      </c>
      <c r="H158" s="5" t="s">
        <v>25</v>
      </c>
      <c r="I158" s="5" t="s">
        <v>26</v>
      </c>
      <c r="J158" s="5" t="s">
        <v>647</v>
      </c>
      <c r="K158" s="9">
        <v>2020</v>
      </c>
      <c r="L158" s="5">
        <v>2025</v>
      </c>
      <c r="M158" s="5" t="s">
        <v>28</v>
      </c>
      <c r="N158" s="5" t="s">
        <v>28</v>
      </c>
      <c r="O158" s="5" t="s">
        <v>28</v>
      </c>
      <c r="P158" s="5" t="s">
        <v>28</v>
      </c>
      <c r="Q158" s="5" t="s">
        <v>28</v>
      </c>
      <c r="R158" s="5" t="s">
        <v>28</v>
      </c>
      <c r="S158" s="5" t="s">
        <v>28</v>
      </c>
      <c r="T158" s="5" t="s">
        <v>28</v>
      </c>
      <c r="U158" s="5" t="s">
        <v>648</v>
      </c>
      <c r="V158" s="5" t="s">
        <v>30</v>
      </c>
    </row>
    <row r="159" spans="1:22">
      <c r="A159" s="5" t="s">
        <v>640</v>
      </c>
      <c r="B159" s="6">
        <v>9781805015352</v>
      </c>
      <c r="C159" s="6">
        <v>9781787752801</v>
      </c>
      <c r="D159" s="7">
        <v>9781787752818</v>
      </c>
      <c r="E159" s="5"/>
      <c r="F159" s="8" t="s">
        <v>649</v>
      </c>
      <c r="G159" s="8" t="s">
        <v>650</v>
      </c>
      <c r="H159" s="5" t="s">
        <v>25</v>
      </c>
      <c r="I159" s="5" t="s">
        <v>26</v>
      </c>
      <c r="J159" s="5" t="s">
        <v>651</v>
      </c>
      <c r="K159" s="9">
        <v>2020</v>
      </c>
      <c r="L159" s="5">
        <v>2025</v>
      </c>
      <c r="M159" s="5" t="s">
        <v>28</v>
      </c>
      <c r="N159" s="5" t="s">
        <v>28</v>
      </c>
      <c r="O159" s="5" t="s">
        <v>28</v>
      </c>
      <c r="P159" s="5" t="s">
        <v>28</v>
      </c>
      <c r="Q159" s="5" t="s">
        <v>28</v>
      </c>
      <c r="R159" s="5" t="s">
        <v>28</v>
      </c>
      <c r="S159" s="5" t="s">
        <v>28</v>
      </c>
      <c r="T159" s="5" t="s">
        <v>28</v>
      </c>
      <c r="U159" s="5" t="s">
        <v>652</v>
      </c>
      <c r="V159" s="5" t="s">
        <v>30</v>
      </c>
    </row>
    <row r="160" spans="1:22">
      <c r="A160" s="5" t="s">
        <v>640</v>
      </c>
      <c r="B160" s="6">
        <v>9781805015765</v>
      </c>
      <c r="C160" s="6">
        <v>9781787755710</v>
      </c>
      <c r="D160" s="7">
        <v>9781787755727</v>
      </c>
      <c r="E160" s="5"/>
      <c r="F160" s="8" t="s">
        <v>653</v>
      </c>
      <c r="G160" s="8" t="s">
        <v>654</v>
      </c>
      <c r="H160" s="5" t="s">
        <v>25</v>
      </c>
      <c r="I160" s="5" t="s">
        <v>26</v>
      </c>
      <c r="J160" s="5" t="s">
        <v>655</v>
      </c>
      <c r="K160" s="9">
        <v>2021</v>
      </c>
      <c r="L160" s="5">
        <v>2025</v>
      </c>
      <c r="M160" s="5" t="s">
        <v>28</v>
      </c>
      <c r="N160" s="5" t="s">
        <v>28</v>
      </c>
      <c r="O160" s="5" t="s">
        <v>28</v>
      </c>
      <c r="P160" s="5" t="s">
        <v>28</v>
      </c>
      <c r="Q160" s="5" t="s">
        <v>28</v>
      </c>
      <c r="R160" s="5" t="s">
        <v>28</v>
      </c>
      <c r="S160" s="5" t="s">
        <v>28</v>
      </c>
      <c r="T160" s="5" t="s">
        <v>28</v>
      </c>
      <c r="U160" s="5" t="s">
        <v>656</v>
      </c>
      <c r="V160" s="5" t="s">
        <v>30</v>
      </c>
    </row>
    <row r="161" spans="1:22">
      <c r="A161" s="5" t="s">
        <v>640</v>
      </c>
      <c r="B161" s="6">
        <v>9781805015864</v>
      </c>
      <c r="C161" s="6">
        <v>9781787755666</v>
      </c>
      <c r="D161" s="7">
        <v>9781787755673</v>
      </c>
      <c r="E161" s="5"/>
      <c r="F161" s="8" t="s">
        <v>657</v>
      </c>
      <c r="G161" s="8" t="s">
        <v>658</v>
      </c>
      <c r="H161" s="5" t="s">
        <v>25</v>
      </c>
      <c r="I161" s="5" t="s">
        <v>26</v>
      </c>
      <c r="J161" s="5" t="s">
        <v>659</v>
      </c>
      <c r="K161" s="9">
        <v>2021</v>
      </c>
      <c r="L161" s="5">
        <v>2025</v>
      </c>
      <c r="M161" s="5" t="s">
        <v>28</v>
      </c>
      <c r="N161" s="5" t="s">
        <v>28</v>
      </c>
      <c r="O161" s="5" t="s">
        <v>28</v>
      </c>
      <c r="P161" s="5" t="s">
        <v>28</v>
      </c>
      <c r="Q161" s="5" t="s">
        <v>28</v>
      </c>
      <c r="R161" s="5" t="s">
        <v>28</v>
      </c>
      <c r="S161" s="5" t="s">
        <v>28</v>
      </c>
      <c r="T161" s="5" t="s">
        <v>28</v>
      </c>
      <c r="U161" s="5" t="s">
        <v>660</v>
      </c>
      <c r="V161" s="5" t="s">
        <v>30</v>
      </c>
    </row>
    <row r="162" spans="1:22">
      <c r="A162" s="5" t="s">
        <v>640</v>
      </c>
      <c r="B162" s="6">
        <v>9781805016885</v>
      </c>
      <c r="C162" s="6">
        <v>9781839973383</v>
      </c>
      <c r="D162" s="7">
        <v>9781839973390</v>
      </c>
      <c r="E162" s="5"/>
      <c r="F162" s="8" t="s">
        <v>661</v>
      </c>
      <c r="G162" s="8" t="s">
        <v>662</v>
      </c>
      <c r="H162" s="5" t="s">
        <v>25</v>
      </c>
      <c r="I162" s="5" t="s">
        <v>26</v>
      </c>
      <c r="J162" s="5" t="s">
        <v>663</v>
      </c>
      <c r="K162" s="9">
        <v>2023</v>
      </c>
      <c r="L162" s="5">
        <v>2025</v>
      </c>
      <c r="M162" s="5" t="s">
        <v>28</v>
      </c>
      <c r="N162" s="5" t="s">
        <v>28</v>
      </c>
      <c r="O162" s="5" t="s">
        <v>28</v>
      </c>
      <c r="P162" s="5" t="s">
        <v>28</v>
      </c>
      <c r="Q162" s="5" t="s">
        <v>28</v>
      </c>
      <c r="R162" s="5" t="s">
        <v>28</v>
      </c>
      <c r="S162" s="5" t="s">
        <v>28</v>
      </c>
      <c r="T162" s="5" t="s">
        <v>28</v>
      </c>
      <c r="U162" s="5" t="s">
        <v>664</v>
      </c>
      <c r="V162" s="5" t="s">
        <v>30</v>
      </c>
    </row>
    <row r="163" spans="1:22">
      <c r="A163" s="5" t="s">
        <v>640</v>
      </c>
      <c r="B163" s="6">
        <v>9781805014454</v>
      </c>
      <c r="C163" s="6">
        <v>9781849054621</v>
      </c>
      <c r="D163" s="7">
        <v>9780857008411</v>
      </c>
      <c r="E163" s="5"/>
      <c r="F163" s="10" t="s">
        <v>665</v>
      </c>
      <c r="G163" s="10" t="s">
        <v>666</v>
      </c>
      <c r="H163" s="5" t="s">
        <v>25</v>
      </c>
      <c r="I163" s="5" t="s">
        <v>26</v>
      </c>
      <c r="J163" s="5" t="s">
        <v>667</v>
      </c>
      <c r="K163" s="11">
        <v>2014</v>
      </c>
      <c r="L163" s="5">
        <v>2025</v>
      </c>
      <c r="M163" s="5" t="s">
        <v>28</v>
      </c>
      <c r="N163" s="5" t="s">
        <v>28</v>
      </c>
      <c r="O163" s="5" t="s">
        <v>28</v>
      </c>
      <c r="P163" s="5" t="s">
        <v>28</v>
      </c>
      <c r="Q163" s="5" t="s">
        <v>28</v>
      </c>
      <c r="R163" s="5" t="s">
        <v>28</v>
      </c>
      <c r="S163" s="5" t="s">
        <v>28</v>
      </c>
      <c r="T163" s="5" t="s">
        <v>28</v>
      </c>
      <c r="U163" s="5" t="s">
        <v>668</v>
      </c>
      <c r="V163" s="5" t="s">
        <v>30</v>
      </c>
    </row>
    <row r="164" spans="1:22">
      <c r="A164" s="5" t="s">
        <v>640</v>
      </c>
      <c r="B164" s="6">
        <v>9781805015338</v>
      </c>
      <c r="C164" s="6">
        <v>9781787752672</v>
      </c>
      <c r="D164" s="7">
        <v>9781787752689</v>
      </c>
      <c r="E164" s="5"/>
      <c r="F164" s="8" t="s">
        <v>669</v>
      </c>
      <c r="G164" s="8" t="s">
        <v>670</v>
      </c>
      <c r="H164" s="5" t="s">
        <v>25</v>
      </c>
      <c r="I164" s="5" t="s">
        <v>26</v>
      </c>
      <c r="J164" s="5" t="s">
        <v>671</v>
      </c>
      <c r="K164" s="9">
        <v>2020</v>
      </c>
      <c r="L164" s="5">
        <v>2025</v>
      </c>
      <c r="M164" s="5" t="s">
        <v>28</v>
      </c>
      <c r="N164" s="5" t="s">
        <v>28</v>
      </c>
      <c r="O164" s="5" t="s">
        <v>28</v>
      </c>
      <c r="P164" s="5" t="s">
        <v>28</v>
      </c>
      <c r="Q164" s="5" t="s">
        <v>28</v>
      </c>
      <c r="R164" s="5" t="s">
        <v>28</v>
      </c>
      <c r="S164" s="5" t="s">
        <v>28</v>
      </c>
      <c r="T164" s="5" t="s">
        <v>28</v>
      </c>
      <c r="U164" s="5" t="s">
        <v>672</v>
      </c>
      <c r="V164" s="5" t="s">
        <v>30</v>
      </c>
    </row>
    <row r="165" spans="1:22">
      <c r="A165" s="5" t="s">
        <v>640</v>
      </c>
      <c r="B165" s="6">
        <v>9781805015185</v>
      </c>
      <c r="C165" s="6">
        <v>9781787751606</v>
      </c>
      <c r="D165" s="7">
        <v>9781787751613</v>
      </c>
      <c r="E165" s="5"/>
      <c r="F165" s="8" t="s">
        <v>673</v>
      </c>
      <c r="G165" s="8" t="s">
        <v>674</v>
      </c>
      <c r="H165" s="5" t="s">
        <v>25</v>
      </c>
      <c r="I165" s="5" t="s">
        <v>26</v>
      </c>
      <c r="J165" s="5" t="s">
        <v>675</v>
      </c>
      <c r="K165" s="9">
        <v>2020</v>
      </c>
      <c r="L165" s="5">
        <v>2025</v>
      </c>
      <c r="M165" s="5" t="s">
        <v>28</v>
      </c>
      <c r="N165" s="5" t="s">
        <v>28</v>
      </c>
      <c r="O165" s="5" t="s">
        <v>28</v>
      </c>
      <c r="P165" s="5" t="s">
        <v>28</v>
      </c>
      <c r="Q165" s="5" t="s">
        <v>28</v>
      </c>
      <c r="R165" s="5" t="s">
        <v>28</v>
      </c>
      <c r="S165" s="5" t="s">
        <v>28</v>
      </c>
      <c r="T165" s="5" t="s">
        <v>28</v>
      </c>
      <c r="U165" s="5" t="s">
        <v>676</v>
      </c>
      <c r="V165" s="5" t="s">
        <v>30</v>
      </c>
    </row>
    <row r="166" spans="1:22">
      <c r="A166" s="5" t="s">
        <v>640</v>
      </c>
      <c r="B166" s="6">
        <v>9781805015703</v>
      </c>
      <c r="C166" s="6">
        <v>9781787755000</v>
      </c>
      <c r="D166" s="7">
        <v>9781787755017</v>
      </c>
      <c r="E166" s="5"/>
      <c r="F166" s="8" t="s">
        <v>677</v>
      </c>
      <c r="G166" s="8" t="s">
        <v>678</v>
      </c>
      <c r="H166" s="5" t="s">
        <v>25</v>
      </c>
      <c r="I166" s="5" t="s">
        <v>26</v>
      </c>
      <c r="J166" s="5" t="s">
        <v>679</v>
      </c>
      <c r="K166" s="9">
        <v>2021</v>
      </c>
      <c r="L166" s="5">
        <v>2025</v>
      </c>
      <c r="M166" s="5" t="s">
        <v>28</v>
      </c>
      <c r="N166" s="5" t="s">
        <v>28</v>
      </c>
      <c r="O166" s="5" t="s">
        <v>28</v>
      </c>
      <c r="P166" s="5" t="s">
        <v>28</v>
      </c>
      <c r="Q166" s="5" t="s">
        <v>28</v>
      </c>
      <c r="R166" s="5" t="s">
        <v>28</v>
      </c>
      <c r="S166" s="5" t="s">
        <v>28</v>
      </c>
      <c r="T166" s="5" t="s">
        <v>28</v>
      </c>
      <c r="U166" s="5" t="s">
        <v>680</v>
      </c>
      <c r="V166" s="5" t="s">
        <v>30</v>
      </c>
    </row>
    <row r="167" spans="1:22">
      <c r="A167" s="5" t="s">
        <v>640</v>
      </c>
      <c r="B167" s="6">
        <v>9781805015611</v>
      </c>
      <c r="C167" s="6">
        <v>9781787753938</v>
      </c>
      <c r="D167" s="7">
        <v>9781787753945</v>
      </c>
      <c r="E167" s="5"/>
      <c r="F167" s="8" t="s">
        <v>681</v>
      </c>
      <c r="G167" s="8" t="s">
        <v>682</v>
      </c>
      <c r="H167" s="5" t="s">
        <v>25</v>
      </c>
      <c r="I167" s="5" t="s">
        <v>26</v>
      </c>
      <c r="J167" s="5" t="s">
        <v>683</v>
      </c>
      <c r="K167" s="9">
        <v>2020</v>
      </c>
      <c r="L167" s="5">
        <v>2025</v>
      </c>
      <c r="M167" s="5" t="s">
        <v>28</v>
      </c>
      <c r="N167" s="5" t="s">
        <v>28</v>
      </c>
      <c r="O167" s="5" t="s">
        <v>28</v>
      </c>
      <c r="P167" s="5" t="s">
        <v>28</v>
      </c>
      <c r="Q167" s="5" t="s">
        <v>28</v>
      </c>
      <c r="R167" s="5" t="s">
        <v>28</v>
      </c>
      <c r="S167" s="5" t="s">
        <v>28</v>
      </c>
      <c r="T167" s="5" t="s">
        <v>28</v>
      </c>
      <c r="U167" s="5" t="s">
        <v>684</v>
      </c>
      <c r="V167" s="5" t="s">
        <v>30</v>
      </c>
    </row>
    <row r="168" spans="1:22">
      <c r="A168" s="5" t="s">
        <v>640</v>
      </c>
      <c r="B168" s="6">
        <v>9781805014386</v>
      </c>
      <c r="C168" s="6">
        <v>9781785920172</v>
      </c>
      <c r="D168" s="7">
        <v>9781784502614</v>
      </c>
      <c r="E168" s="5"/>
      <c r="F168" s="10" t="s">
        <v>685</v>
      </c>
      <c r="G168" s="10" t="s">
        <v>686</v>
      </c>
      <c r="H168" s="5" t="s">
        <v>25</v>
      </c>
      <c r="I168" s="5" t="s">
        <v>26</v>
      </c>
      <c r="J168" s="5" t="s">
        <v>687</v>
      </c>
      <c r="K168" s="11">
        <v>2018</v>
      </c>
      <c r="L168" s="5">
        <v>2025</v>
      </c>
      <c r="M168" s="5" t="s">
        <v>28</v>
      </c>
      <c r="N168" s="5" t="s">
        <v>28</v>
      </c>
      <c r="O168" s="5" t="s">
        <v>28</v>
      </c>
      <c r="P168" s="5" t="s">
        <v>28</v>
      </c>
      <c r="Q168" s="5" t="s">
        <v>28</v>
      </c>
      <c r="R168" s="5" t="s">
        <v>28</v>
      </c>
      <c r="S168" s="5" t="s">
        <v>28</v>
      </c>
      <c r="T168" s="5" t="s">
        <v>28</v>
      </c>
      <c r="U168" s="5" t="s">
        <v>688</v>
      </c>
      <c r="V168" s="5" t="s">
        <v>30</v>
      </c>
    </row>
    <row r="169" spans="1:22">
      <c r="A169" s="5" t="s">
        <v>640</v>
      </c>
      <c r="B169" s="6">
        <v>9781805016649</v>
      </c>
      <c r="C169" s="6">
        <v>9781839971020</v>
      </c>
      <c r="D169" s="7">
        <v>9781839971037</v>
      </c>
      <c r="E169" s="5"/>
      <c r="F169" s="8" t="s">
        <v>689</v>
      </c>
      <c r="G169" s="8" t="s">
        <v>690</v>
      </c>
      <c r="H169" s="5" t="s">
        <v>25</v>
      </c>
      <c r="I169" s="5" t="s">
        <v>26</v>
      </c>
      <c r="J169" s="5" t="s">
        <v>691</v>
      </c>
      <c r="K169" s="9">
        <v>2022</v>
      </c>
      <c r="L169" s="5">
        <v>2025</v>
      </c>
      <c r="M169" s="5" t="s">
        <v>28</v>
      </c>
      <c r="N169" s="5" t="s">
        <v>28</v>
      </c>
      <c r="O169" s="5" t="s">
        <v>28</v>
      </c>
      <c r="P169" s="5" t="s">
        <v>28</v>
      </c>
      <c r="Q169" s="5" t="s">
        <v>28</v>
      </c>
      <c r="R169" s="5" t="s">
        <v>28</v>
      </c>
      <c r="S169" s="5" t="s">
        <v>28</v>
      </c>
      <c r="T169" s="5" t="s">
        <v>28</v>
      </c>
      <c r="U169" s="5" t="s">
        <v>692</v>
      </c>
      <c r="V169" s="5" t="s">
        <v>30</v>
      </c>
    </row>
    <row r="170" spans="1:22">
      <c r="A170" s="5" t="s">
        <v>640</v>
      </c>
      <c r="B170" s="6">
        <v>9781805015543</v>
      </c>
      <c r="C170" s="6">
        <v>9781787753747</v>
      </c>
      <c r="D170" s="7">
        <v>9781787753754</v>
      </c>
      <c r="E170" s="5"/>
      <c r="F170" s="8" t="s">
        <v>693</v>
      </c>
      <c r="G170" s="8" t="s">
        <v>694</v>
      </c>
      <c r="H170" s="5" t="s">
        <v>25</v>
      </c>
      <c r="I170" s="5" t="s">
        <v>26</v>
      </c>
      <c r="J170" s="5" t="s">
        <v>695</v>
      </c>
      <c r="K170" s="9">
        <v>2021</v>
      </c>
      <c r="L170" s="5">
        <v>2025</v>
      </c>
      <c r="M170" s="5" t="s">
        <v>28</v>
      </c>
      <c r="N170" s="5" t="s">
        <v>28</v>
      </c>
      <c r="O170" s="5" t="s">
        <v>28</v>
      </c>
      <c r="P170" s="5" t="s">
        <v>28</v>
      </c>
      <c r="Q170" s="5" t="s">
        <v>28</v>
      </c>
      <c r="R170" s="5" t="s">
        <v>28</v>
      </c>
      <c r="S170" s="5" t="s">
        <v>28</v>
      </c>
      <c r="T170" s="5" t="s">
        <v>28</v>
      </c>
      <c r="U170" s="5" t="s">
        <v>696</v>
      </c>
      <c r="V170" s="5" t="s">
        <v>30</v>
      </c>
    </row>
    <row r="171" spans="1:22">
      <c r="A171" s="5" t="s">
        <v>640</v>
      </c>
      <c r="B171" s="6">
        <v>9781805016250</v>
      </c>
      <c r="C171" s="6">
        <v>9781787758339</v>
      </c>
      <c r="D171" s="7">
        <v>9781787758346</v>
      </c>
      <c r="E171" s="5"/>
      <c r="F171" s="8" t="s">
        <v>697</v>
      </c>
      <c r="G171" s="8" t="s">
        <v>698</v>
      </c>
      <c r="H171" s="5" t="s">
        <v>25</v>
      </c>
      <c r="I171" s="5" t="s">
        <v>26</v>
      </c>
      <c r="J171" s="5" t="s">
        <v>699</v>
      </c>
      <c r="K171" s="9">
        <v>2022</v>
      </c>
      <c r="L171" s="5">
        <v>2025</v>
      </c>
      <c r="M171" s="5" t="s">
        <v>28</v>
      </c>
      <c r="N171" s="5" t="s">
        <v>28</v>
      </c>
      <c r="O171" s="5" t="s">
        <v>28</v>
      </c>
      <c r="P171" s="5" t="s">
        <v>28</v>
      </c>
      <c r="Q171" s="5" t="s">
        <v>28</v>
      </c>
      <c r="R171" s="5" t="s">
        <v>28</v>
      </c>
      <c r="S171" s="5" t="s">
        <v>28</v>
      </c>
      <c r="T171" s="5" t="s">
        <v>28</v>
      </c>
      <c r="U171" s="5" t="s">
        <v>700</v>
      </c>
      <c r="V171" s="5" t="s">
        <v>30</v>
      </c>
    </row>
    <row r="172" spans="1:22">
      <c r="A172" s="5" t="s">
        <v>640</v>
      </c>
      <c r="B172" s="6">
        <v>9781805016182</v>
      </c>
      <c r="C172" s="6">
        <v>9781787757981</v>
      </c>
      <c r="D172" s="7">
        <v>9781787757998</v>
      </c>
      <c r="E172" s="5"/>
      <c r="F172" s="8" t="s">
        <v>701</v>
      </c>
      <c r="G172" s="8" t="s">
        <v>702</v>
      </c>
      <c r="H172" s="5" t="s">
        <v>25</v>
      </c>
      <c r="I172" s="5" t="s">
        <v>26</v>
      </c>
      <c r="J172" s="5" t="s">
        <v>703</v>
      </c>
      <c r="K172" s="9">
        <v>2021</v>
      </c>
      <c r="L172" s="5">
        <v>2025</v>
      </c>
      <c r="M172" s="5" t="s">
        <v>28</v>
      </c>
      <c r="N172" s="5" t="s">
        <v>28</v>
      </c>
      <c r="O172" s="5" t="s">
        <v>28</v>
      </c>
      <c r="P172" s="5" t="s">
        <v>28</v>
      </c>
      <c r="Q172" s="5" t="s">
        <v>28</v>
      </c>
      <c r="R172" s="5" t="s">
        <v>28</v>
      </c>
      <c r="S172" s="5" t="s">
        <v>28</v>
      </c>
      <c r="T172" s="5" t="s">
        <v>28</v>
      </c>
      <c r="U172" s="5" t="s">
        <v>704</v>
      </c>
      <c r="V172" s="5" t="s">
        <v>30</v>
      </c>
    </row>
    <row r="173" spans="1:22">
      <c r="A173" s="5" t="s">
        <v>640</v>
      </c>
      <c r="B173" s="6">
        <v>9781805014904</v>
      </c>
      <c r="C173" s="6">
        <v>9781787750241</v>
      </c>
      <c r="D173" s="7">
        <v>9781787750258</v>
      </c>
      <c r="E173" s="5"/>
      <c r="F173" s="8" t="s">
        <v>705</v>
      </c>
      <c r="G173" s="8" t="s">
        <v>706</v>
      </c>
      <c r="H173" s="5" t="s">
        <v>25</v>
      </c>
      <c r="I173" s="5" t="s">
        <v>26</v>
      </c>
      <c r="J173" s="5" t="s">
        <v>707</v>
      </c>
      <c r="K173" s="9">
        <v>2020</v>
      </c>
      <c r="L173" s="5">
        <v>2025</v>
      </c>
      <c r="M173" s="5" t="s">
        <v>28</v>
      </c>
      <c r="N173" s="5" t="s">
        <v>28</v>
      </c>
      <c r="O173" s="5" t="s">
        <v>28</v>
      </c>
      <c r="P173" s="5" t="s">
        <v>28</v>
      </c>
      <c r="Q173" s="5" t="s">
        <v>28</v>
      </c>
      <c r="R173" s="5" t="s">
        <v>28</v>
      </c>
      <c r="S173" s="5" t="s">
        <v>28</v>
      </c>
      <c r="T173" s="5" t="s">
        <v>28</v>
      </c>
      <c r="U173" s="5" t="s">
        <v>708</v>
      </c>
      <c r="V173" s="5" t="s">
        <v>30</v>
      </c>
    </row>
    <row r="174" spans="1:22">
      <c r="A174" s="5" t="s">
        <v>640</v>
      </c>
      <c r="B174" s="6">
        <v>9781805016601</v>
      </c>
      <c r="C174" s="6">
        <v>9781839970788</v>
      </c>
      <c r="D174" s="7">
        <v>9781839970795</v>
      </c>
      <c r="E174" s="5"/>
      <c r="F174" s="8" t="s">
        <v>709</v>
      </c>
      <c r="G174" s="8" t="s">
        <v>710</v>
      </c>
      <c r="H174" s="5" t="s">
        <v>25</v>
      </c>
      <c r="I174" s="5" t="s">
        <v>26</v>
      </c>
      <c r="J174" s="5" t="s">
        <v>711</v>
      </c>
      <c r="K174" s="9">
        <v>2022</v>
      </c>
      <c r="L174" s="5">
        <v>2025</v>
      </c>
      <c r="M174" s="5" t="s">
        <v>28</v>
      </c>
      <c r="N174" s="5" t="s">
        <v>28</v>
      </c>
      <c r="O174" s="5" t="s">
        <v>28</v>
      </c>
      <c r="P174" s="5" t="s">
        <v>28</v>
      </c>
      <c r="Q174" s="5" t="s">
        <v>28</v>
      </c>
      <c r="R174" s="5" t="s">
        <v>28</v>
      </c>
      <c r="S174" s="5" t="s">
        <v>28</v>
      </c>
      <c r="T174" s="5" t="s">
        <v>28</v>
      </c>
      <c r="U174" s="5" t="s">
        <v>712</v>
      </c>
      <c r="V174" s="5" t="s">
        <v>30</v>
      </c>
    </row>
    <row r="175" spans="1:22">
      <c r="A175" s="5" t="s">
        <v>640</v>
      </c>
      <c r="B175" s="6">
        <v>9781805015710</v>
      </c>
      <c r="C175" s="6">
        <v>9781787755123</v>
      </c>
      <c r="D175" s="7">
        <v>9781787755130</v>
      </c>
      <c r="E175" s="5"/>
      <c r="F175" s="8" t="s">
        <v>713</v>
      </c>
      <c r="G175" s="8" t="s">
        <v>678</v>
      </c>
      <c r="H175" s="5" t="s">
        <v>25</v>
      </c>
      <c r="I175" s="5" t="s">
        <v>26</v>
      </c>
      <c r="J175" s="5" t="s">
        <v>714</v>
      </c>
      <c r="K175" s="9">
        <v>2022</v>
      </c>
      <c r="L175" s="5">
        <v>2025</v>
      </c>
      <c r="M175" s="5" t="s">
        <v>28</v>
      </c>
      <c r="N175" s="5" t="s">
        <v>28</v>
      </c>
      <c r="O175" s="5" t="s">
        <v>28</v>
      </c>
      <c r="P175" s="5" t="s">
        <v>28</v>
      </c>
      <c r="Q175" s="5" t="s">
        <v>28</v>
      </c>
      <c r="R175" s="5" t="s">
        <v>28</v>
      </c>
      <c r="S175" s="5" t="s">
        <v>28</v>
      </c>
      <c r="T175" s="5" t="s">
        <v>28</v>
      </c>
      <c r="U175" s="5" t="s">
        <v>715</v>
      </c>
      <c r="V175" s="5" t="s">
        <v>30</v>
      </c>
    </row>
    <row r="176" spans="1:22">
      <c r="A176" s="5" t="s">
        <v>640</v>
      </c>
      <c r="B176" s="6">
        <v>9781805016854</v>
      </c>
      <c r="C176" s="6">
        <v>9781839972928</v>
      </c>
      <c r="D176" s="7">
        <v>9781839972935</v>
      </c>
      <c r="E176" s="5"/>
      <c r="F176" s="8" t="s">
        <v>716</v>
      </c>
      <c r="G176" s="8" t="s">
        <v>717</v>
      </c>
      <c r="H176" s="5" t="s">
        <v>25</v>
      </c>
      <c r="I176" s="5" t="s">
        <v>26</v>
      </c>
      <c r="J176" s="5" t="s">
        <v>718</v>
      </c>
      <c r="K176" s="9">
        <v>2023</v>
      </c>
      <c r="L176" s="5">
        <v>2025</v>
      </c>
      <c r="M176" s="5" t="s">
        <v>28</v>
      </c>
      <c r="N176" s="5" t="s">
        <v>28</v>
      </c>
      <c r="O176" s="5" t="s">
        <v>28</v>
      </c>
      <c r="P176" s="5" t="s">
        <v>28</v>
      </c>
      <c r="Q176" s="5" t="s">
        <v>28</v>
      </c>
      <c r="R176" s="5" t="s">
        <v>28</v>
      </c>
      <c r="S176" s="5" t="s">
        <v>28</v>
      </c>
      <c r="T176" s="5" t="s">
        <v>28</v>
      </c>
      <c r="U176" s="5" t="s">
        <v>719</v>
      </c>
      <c r="V176" s="5" t="s">
        <v>30</v>
      </c>
    </row>
    <row r="177" spans="1:22">
      <c r="A177" s="5" t="s">
        <v>640</v>
      </c>
      <c r="B177" s="6">
        <v>9781805016366</v>
      </c>
      <c r="C177" s="6">
        <v>9781787758704</v>
      </c>
      <c r="D177" s="7">
        <v>9781787758711</v>
      </c>
      <c r="E177" s="5"/>
      <c r="F177" s="8" t="s">
        <v>720</v>
      </c>
      <c r="G177" s="8" t="s">
        <v>721</v>
      </c>
      <c r="H177" s="5" t="s">
        <v>25</v>
      </c>
      <c r="I177" s="5" t="s">
        <v>26</v>
      </c>
      <c r="J177" s="5" t="s">
        <v>722</v>
      </c>
      <c r="K177" s="9">
        <v>2022</v>
      </c>
      <c r="L177" s="5">
        <v>2025</v>
      </c>
      <c r="M177" s="5" t="s">
        <v>28</v>
      </c>
      <c r="N177" s="5" t="s">
        <v>28</v>
      </c>
      <c r="O177" s="5" t="s">
        <v>28</v>
      </c>
      <c r="P177" s="5" t="s">
        <v>28</v>
      </c>
      <c r="Q177" s="5" t="s">
        <v>28</v>
      </c>
      <c r="R177" s="5" t="s">
        <v>28</v>
      </c>
      <c r="S177" s="5" t="s">
        <v>28</v>
      </c>
      <c r="T177" s="5" t="s">
        <v>28</v>
      </c>
      <c r="U177" s="5" t="s">
        <v>723</v>
      </c>
      <c r="V177" s="5" t="s">
        <v>30</v>
      </c>
    </row>
    <row r="178" spans="1:22">
      <c r="A178" s="5" t="s">
        <v>640</v>
      </c>
      <c r="B178" s="6">
        <v>9781805016373</v>
      </c>
      <c r="C178" s="6">
        <v>9781787758728</v>
      </c>
      <c r="D178" s="7">
        <v>9781787758735</v>
      </c>
      <c r="E178" s="5"/>
      <c r="F178" s="8" t="s">
        <v>724</v>
      </c>
      <c r="G178" s="8" t="s">
        <v>721</v>
      </c>
      <c r="H178" s="5" t="s">
        <v>25</v>
      </c>
      <c r="I178" s="5" t="s">
        <v>26</v>
      </c>
      <c r="J178" s="5" t="s">
        <v>725</v>
      </c>
      <c r="K178" s="9">
        <v>2022</v>
      </c>
      <c r="L178" s="5">
        <v>2025</v>
      </c>
      <c r="M178" s="5" t="s">
        <v>28</v>
      </c>
      <c r="N178" s="5" t="s">
        <v>28</v>
      </c>
      <c r="O178" s="5" t="s">
        <v>28</v>
      </c>
      <c r="P178" s="5" t="s">
        <v>28</v>
      </c>
      <c r="Q178" s="5" t="s">
        <v>28</v>
      </c>
      <c r="R178" s="5" t="s">
        <v>28</v>
      </c>
      <c r="S178" s="5" t="s">
        <v>28</v>
      </c>
      <c r="T178" s="5" t="s">
        <v>28</v>
      </c>
      <c r="U178" s="5" t="s">
        <v>726</v>
      </c>
      <c r="V178" s="5" t="s">
        <v>30</v>
      </c>
    </row>
    <row r="179" spans="1:22">
      <c r="A179" s="5" t="s">
        <v>640</v>
      </c>
      <c r="B179" s="6">
        <v>9781805016281</v>
      </c>
      <c r="C179" s="6">
        <v>9781787758636</v>
      </c>
      <c r="D179" s="7">
        <v>9781787758643</v>
      </c>
      <c r="E179" s="5"/>
      <c r="F179" s="8" t="s">
        <v>727</v>
      </c>
      <c r="G179" s="8" t="s">
        <v>721</v>
      </c>
      <c r="H179" s="5" t="s">
        <v>25</v>
      </c>
      <c r="I179" s="5" t="s">
        <v>26</v>
      </c>
      <c r="J179" s="5" t="s">
        <v>728</v>
      </c>
      <c r="K179" s="9">
        <v>2022</v>
      </c>
      <c r="L179" s="5">
        <v>2025</v>
      </c>
      <c r="M179" s="5" t="s">
        <v>28</v>
      </c>
      <c r="N179" s="5" t="s">
        <v>28</v>
      </c>
      <c r="O179" s="5" t="s">
        <v>28</v>
      </c>
      <c r="P179" s="5" t="s">
        <v>28</v>
      </c>
      <c r="Q179" s="5" t="s">
        <v>28</v>
      </c>
      <c r="R179" s="5" t="s">
        <v>28</v>
      </c>
      <c r="S179" s="5" t="s">
        <v>28</v>
      </c>
      <c r="T179" s="5" t="s">
        <v>28</v>
      </c>
      <c r="U179" s="5" t="s">
        <v>729</v>
      </c>
      <c r="V179" s="5" t="s">
        <v>30</v>
      </c>
    </row>
    <row r="180" spans="1:22">
      <c r="A180" s="5" t="s">
        <v>640</v>
      </c>
      <c r="B180" s="6">
        <v>9781805016359</v>
      </c>
      <c r="C180" s="6">
        <v>9781787758681</v>
      </c>
      <c r="D180" s="7">
        <v>9781787758698</v>
      </c>
      <c r="E180" s="5"/>
      <c r="F180" s="8" t="s">
        <v>730</v>
      </c>
      <c r="G180" s="8" t="s">
        <v>721</v>
      </c>
      <c r="H180" s="5" t="s">
        <v>25</v>
      </c>
      <c r="I180" s="5" t="s">
        <v>26</v>
      </c>
      <c r="J180" s="5" t="s">
        <v>731</v>
      </c>
      <c r="K180" s="9">
        <v>2022</v>
      </c>
      <c r="L180" s="5">
        <v>2025</v>
      </c>
      <c r="M180" s="5" t="s">
        <v>28</v>
      </c>
      <c r="N180" s="5" t="s">
        <v>28</v>
      </c>
      <c r="O180" s="5" t="s">
        <v>28</v>
      </c>
      <c r="P180" s="5" t="s">
        <v>28</v>
      </c>
      <c r="Q180" s="5" t="s">
        <v>28</v>
      </c>
      <c r="R180" s="5" t="s">
        <v>28</v>
      </c>
      <c r="S180" s="5" t="s">
        <v>28</v>
      </c>
      <c r="T180" s="5" t="s">
        <v>28</v>
      </c>
      <c r="U180" s="5" t="s">
        <v>732</v>
      </c>
      <c r="V180" s="5" t="s">
        <v>30</v>
      </c>
    </row>
    <row r="181" spans="1:22">
      <c r="A181" s="5" t="s">
        <v>640</v>
      </c>
      <c r="B181" s="6">
        <v>9781805016267</v>
      </c>
      <c r="C181" s="6">
        <v>9781787758650</v>
      </c>
      <c r="D181" s="7">
        <v>9781787758667</v>
      </c>
      <c r="E181" s="5"/>
      <c r="F181" s="8" t="s">
        <v>733</v>
      </c>
      <c r="G181" s="8" t="s">
        <v>721</v>
      </c>
      <c r="H181" s="5" t="s">
        <v>25</v>
      </c>
      <c r="I181" s="5" t="s">
        <v>26</v>
      </c>
      <c r="J181" s="5" t="s">
        <v>734</v>
      </c>
      <c r="K181" s="9">
        <v>2022</v>
      </c>
      <c r="L181" s="5">
        <v>2025</v>
      </c>
      <c r="M181" s="5" t="s">
        <v>28</v>
      </c>
      <c r="N181" s="5" t="s">
        <v>28</v>
      </c>
      <c r="O181" s="5" t="s">
        <v>28</v>
      </c>
      <c r="P181" s="5" t="s">
        <v>28</v>
      </c>
      <c r="Q181" s="5" t="s">
        <v>28</v>
      </c>
      <c r="R181" s="5" t="s">
        <v>28</v>
      </c>
      <c r="S181" s="5" t="s">
        <v>28</v>
      </c>
      <c r="T181" s="5" t="s">
        <v>28</v>
      </c>
      <c r="U181" s="5" t="s">
        <v>735</v>
      </c>
      <c r="V181" s="5" t="s">
        <v>30</v>
      </c>
    </row>
    <row r="182" spans="1:22">
      <c r="A182" s="5" t="s">
        <v>640</v>
      </c>
      <c r="B182" s="6">
        <v>9781805016274</v>
      </c>
      <c r="C182" s="6">
        <v>9781787758612</v>
      </c>
      <c r="D182" s="7">
        <v>9781787758629</v>
      </c>
      <c r="E182" s="5"/>
      <c r="F182" s="8" t="s">
        <v>736</v>
      </c>
      <c r="G182" s="8" t="s">
        <v>721</v>
      </c>
      <c r="H182" s="5" t="s">
        <v>25</v>
      </c>
      <c r="I182" s="5" t="s">
        <v>26</v>
      </c>
      <c r="J182" s="5" t="s">
        <v>737</v>
      </c>
      <c r="K182" s="9">
        <v>2022</v>
      </c>
      <c r="L182" s="5">
        <v>2025</v>
      </c>
      <c r="M182" s="5" t="s">
        <v>28</v>
      </c>
      <c r="N182" s="5" t="s">
        <v>28</v>
      </c>
      <c r="O182" s="5" t="s">
        <v>28</v>
      </c>
      <c r="P182" s="5" t="s">
        <v>28</v>
      </c>
      <c r="Q182" s="5" t="s">
        <v>28</v>
      </c>
      <c r="R182" s="5" t="s">
        <v>28</v>
      </c>
      <c r="S182" s="5" t="s">
        <v>28</v>
      </c>
      <c r="T182" s="5" t="s">
        <v>28</v>
      </c>
      <c r="U182" s="5" t="s">
        <v>738</v>
      </c>
      <c r="V182" s="5" t="s">
        <v>30</v>
      </c>
    </row>
    <row r="183" spans="1:22">
      <c r="A183" s="5" t="s">
        <v>640</v>
      </c>
      <c r="B183" s="6">
        <v>9781805016670</v>
      </c>
      <c r="C183" s="6">
        <v>9781839971303</v>
      </c>
      <c r="D183" s="7">
        <v>9781839971310</v>
      </c>
      <c r="E183" s="5"/>
      <c r="F183" s="8" t="s">
        <v>739</v>
      </c>
      <c r="G183" s="8" t="s">
        <v>740</v>
      </c>
      <c r="H183" s="5" t="s">
        <v>25</v>
      </c>
      <c r="I183" s="5" t="s">
        <v>26</v>
      </c>
      <c r="J183" s="5" t="s">
        <v>741</v>
      </c>
      <c r="K183" s="9">
        <v>2022</v>
      </c>
      <c r="L183" s="5">
        <v>2025</v>
      </c>
      <c r="M183" s="5" t="s">
        <v>28</v>
      </c>
      <c r="N183" s="5" t="s">
        <v>28</v>
      </c>
      <c r="O183" s="5" t="s">
        <v>28</v>
      </c>
      <c r="P183" s="5" t="s">
        <v>28</v>
      </c>
      <c r="Q183" s="5" t="s">
        <v>28</v>
      </c>
      <c r="R183" s="5" t="s">
        <v>28</v>
      </c>
      <c r="S183" s="5" t="s">
        <v>28</v>
      </c>
      <c r="T183" s="5" t="s">
        <v>28</v>
      </c>
      <c r="U183" s="5" t="s">
        <v>742</v>
      </c>
      <c r="V183" s="5" t="s">
        <v>30</v>
      </c>
    </row>
    <row r="184" spans="1:22">
      <c r="A184" s="5" t="s">
        <v>640</v>
      </c>
      <c r="B184" s="6">
        <v>9781805016977</v>
      </c>
      <c r="C184" s="6">
        <v>9781839974564</v>
      </c>
      <c r="D184" s="7">
        <v>9781839974571</v>
      </c>
      <c r="E184" s="5"/>
      <c r="F184" s="8" t="s">
        <v>743</v>
      </c>
      <c r="G184" s="8" t="s">
        <v>642</v>
      </c>
      <c r="H184" s="5" t="s">
        <v>25</v>
      </c>
      <c r="I184" s="5" t="s">
        <v>26</v>
      </c>
      <c r="J184" s="5" t="s">
        <v>744</v>
      </c>
      <c r="K184" s="9">
        <v>2022</v>
      </c>
      <c r="L184" s="5">
        <v>2025</v>
      </c>
      <c r="M184" s="5" t="s">
        <v>28</v>
      </c>
      <c r="N184" s="5" t="s">
        <v>28</v>
      </c>
      <c r="O184" s="5" t="s">
        <v>28</v>
      </c>
      <c r="P184" s="5" t="s">
        <v>28</v>
      </c>
      <c r="Q184" s="5" t="s">
        <v>28</v>
      </c>
      <c r="R184" s="5" t="s">
        <v>28</v>
      </c>
      <c r="S184" s="5" t="s">
        <v>28</v>
      </c>
      <c r="T184" s="5" t="s">
        <v>28</v>
      </c>
      <c r="U184" s="5" t="s">
        <v>745</v>
      </c>
      <c r="V184" s="5" t="s">
        <v>30</v>
      </c>
    </row>
    <row r="185" spans="1:22">
      <c r="A185" s="5" t="s">
        <v>640</v>
      </c>
      <c r="B185" s="6">
        <v>9781805015994</v>
      </c>
      <c r="C185" s="6">
        <v>9781787756403</v>
      </c>
      <c r="D185" s="7">
        <v>9781787756410</v>
      </c>
      <c r="E185" s="5"/>
      <c r="F185" s="8" t="s">
        <v>746</v>
      </c>
      <c r="G185" s="8" t="s">
        <v>747</v>
      </c>
      <c r="H185" s="5" t="s">
        <v>25</v>
      </c>
      <c r="I185" s="5" t="s">
        <v>26</v>
      </c>
      <c r="J185" s="5" t="s">
        <v>748</v>
      </c>
      <c r="K185" s="9">
        <v>2021</v>
      </c>
      <c r="L185" s="5">
        <v>2025</v>
      </c>
      <c r="M185" s="5" t="s">
        <v>28</v>
      </c>
      <c r="N185" s="5" t="s">
        <v>28</v>
      </c>
      <c r="O185" s="5" t="s">
        <v>28</v>
      </c>
      <c r="P185" s="5" t="s">
        <v>28</v>
      </c>
      <c r="Q185" s="5" t="s">
        <v>28</v>
      </c>
      <c r="R185" s="5" t="s">
        <v>28</v>
      </c>
      <c r="S185" s="5" t="s">
        <v>28</v>
      </c>
      <c r="T185" s="5" t="s">
        <v>28</v>
      </c>
      <c r="U185" s="5" t="s">
        <v>749</v>
      </c>
      <c r="V185" s="5" t="s">
        <v>30</v>
      </c>
    </row>
    <row r="186" spans="1:22">
      <c r="A186" s="5" t="s">
        <v>640</v>
      </c>
      <c r="B186" s="6">
        <v>9781805015468</v>
      </c>
      <c r="C186" s="6">
        <v>9781787753068</v>
      </c>
      <c r="D186" s="7">
        <v>9781787753075</v>
      </c>
      <c r="E186" s="5"/>
      <c r="F186" s="8" t="s">
        <v>750</v>
      </c>
      <c r="G186" s="8" t="s">
        <v>751</v>
      </c>
      <c r="H186" s="5" t="s">
        <v>25</v>
      </c>
      <c r="I186" s="5" t="s">
        <v>26</v>
      </c>
      <c r="J186" s="5" t="s">
        <v>752</v>
      </c>
      <c r="K186" s="9">
        <v>2020</v>
      </c>
      <c r="L186" s="5">
        <v>2025</v>
      </c>
      <c r="M186" s="5" t="s">
        <v>28</v>
      </c>
      <c r="N186" s="5" t="s">
        <v>28</v>
      </c>
      <c r="O186" s="5" t="s">
        <v>28</v>
      </c>
      <c r="P186" s="5" t="s">
        <v>28</v>
      </c>
      <c r="Q186" s="5" t="s">
        <v>28</v>
      </c>
      <c r="R186" s="5" t="s">
        <v>28</v>
      </c>
      <c r="S186" s="5" t="s">
        <v>28</v>
      </c>
      <c r="T186" s="5" t="s">
        <v>28</v>
      </c>
      <c r="U186" s="5" t="s">
        <v>753</v>
      </c>
      <c r="V186" s="5" t="s">
        <v>30</v>
      </c>
    </row>
    <row r="187" spans="1:22">
      <c r="A187" s="5" t="s">
        <v>640</v>
      </c>
      <c r="B187" s="6">
        <v>9781805016809</v>
      </c>
      <c r="C187" s="6">
        <v>9781839972065</v>
      </c>
      <c r="D187" s="7">
        <v>9781839972072</v>
      </c>
      <c r="E187" s="5"/>
      <c r="F187" s="8" t="s">
        <v>754</v>
      </c>
      <c r="G187" s="8" t="s">
        <v>755</v>
      </c>
      <c r="H187" s="5" t="s">
        <v>25</v>
      </c>
      <c r="I187" s="5" t="s">
        <v>26</v>
      </c>
      <c r="J187" s="5" t="s">
        <v>756</v>
      </c>
      <c r="K187" s="9">
        <v>2022</v>
      </c>
      <c r="L187" s="5">
        <v>2025</v>
      </c>
      <c r="M187" s="5" t="s">
        <v>28</v>
      </c>
      <c r="N187" s="5" t="s">
        <v>28</v>
      </c>
      <c r="O187" s="5" t="s">
        <v>28</v>
      </c>
      <c r="P187" s="5" t="s">
        <v>28</v>
      </c>
      <c r="Q187" s="5" t="s">
        <v>28</v>
      </c>
      <c r="R187" s="5" t="s">
        <v>28</v>
      </c>
      <c r="S187" s="5" t="s">
        <v>28</v>
      </c>
      <c r="T187" s="5" t="s">
        <v>28</v>
      </c>
      <c r="U187" s="5" t="s">
        <v>757</v>
      </c>
      <c r="V187" s="5" t="s">
        <v>30</v>
      </c>
    </row>
    <row r="188" spans="1:22">
      <c r="A188" s="5" t="s">
        <v>640</v>
      </c>
      <c r="B188" s="6">
        <v>9781805014478</v>
      </c>
      <c r="C188" s="6">
        <v>9781849053778</v>
      </c>
      <c r="D188" s="7">
        <v>9780857007377</v>
      </c>
      <c r="E188" s="5"/>
      <c r="F188" s="10" t="s">
        <v>758</v>
      </c>
      <c r="G188" s="10" t="s">
        <v>759</v>
      </c>
      <c r="H188" s="5" t="s">
        <v>25</v>
      </c>
      <c r="I188" s="5" t="s">
        <v>26</v>
      </c>
      <c r="J188" s="5" t="s">
        <v>760</v>
      </c>
      <c r="K188" s="11">
        <v>2013</v>
      </c>
      <c r="L188" s="5">
        <v>2025</v>
      </c>
      <c r="M188" s="5" t="s">
        <v>28</v>
      </c>
      <c r="N188" s="5" t="s">
        <v>28</v>
      </c>
      <c r="O188" s="5" t="s">
        <v>28</v>
      </c>
      <c r="P188" s="5" t="s">
        <v>28</v>
      </c>
      <c r="Q188" s="5" t="s">
        <v>28</v>
      </c>
      <c r="R188" s="5" t="s">
        <v>28</v>
      </c>
      <c r="S188" s="5" t="s">
        <v>28</v>
      </c>
      <c r="T188" s="5" t="s">
        <v>28</v>
      </c>
      <c r="U188" s="5" t="s">
        <v>761</v>
      </c>
      <c r="V188" s="5" t="s">
        <v>30</v>
      </c>
    </row>
    <row r="189" spans="1:22">
      <c r="A189" s="5" t="s">
        <v>640</v>
      </c>
      <c r="B189" s="6">
        <v>9781805014362</v>
      </c>
      <c r="C189" s="6">
        <v>9781909391222</v>
      </c>
      <c r="D189" s="7">
        <v>9781909391260</v>
      </c>
      <c r="E189" s="5"/>
      <c r="F189" s="10" t="s">
        <v>762</v>
      </c>
      <c r="G189" s="10" t="s">
        <v>763</v>
      </c>
      <c r="H189" s="5" t="s">
        <v>25</v>
      </c>
      <c r="I189" s="5" t="s">
        <v>26</v>
      </c>
      <c r="J189" s="5" t="s">
        <v>764</v>
      </c>
      <c r="K189" s="11">
        <v>2017</v>
      </c>
      <c r="L189" s="5">
        <v>2025</v>
      </c>
      <c r="M189" s="5" t="s">
        <v>28</v>
      </c>
      <c r="N189" s="5" t="s">
        <v>28</v>
      </c>
      <c r="O189" s="5" t="s">
        <v>28</v>
      </c>
      <c r="P189" s="5" t="s">
        <v>28</v>
      </c>
      <c r="Q189" s="5" t="s">
        <v>28</v>
      </c>
      <c r="R189" s="5" t="s">
        <v>28</v>
      </c>
      <c r="S189" s="5" t="s">
        <v>28</v>
      </c>
      <c r="T189" s="5" t="s">
        <v>28</v>
      </c>
      <c r="U189" s="5" t="s">
        <v>765</v>
      </c>
      <c r="V189" s="5" t="s">
        <v>30</v>
      </c>
    </row>
    <row r="190" spans="1:22">
      <c r="A190" s="5" t="s">
        <v>640</v>
      </c>
      <c r="B190" s="6">
        <v>9781805016014</v>
      </c>
      <c r="C190" s="6">
        <v>9781787757134</v>
      </c>
      <c r="D190" s="7">
        <v>9781787757141</v>
      </c>
      <c r="E190" s="5"/>
      <c r="F190" s="8" t="s">
        <v>766</v>
      </c>
      <c r="G190" s="8" t="s">
        <v>767</v>
      </c>
      <c r="H190" s="5" t="s">
        <v>25</v>
      </c>
      <c r="I190" s="5" t="s">
        <v>26</v>
      </c>
      <c r="J190" s="5" t="s">
        <v>768</v>
      </c>
      <c r="K190" s="9">
        <v>2021</v>
      </c>
      <c r="L190" s="5">
        <v>2025</v>
      </c>
      <c r="M190" s="5" t="s">
        <v>28</v>
      </c>
      <c r="N190" s="5" t="s">
        <v>28</v>
      </c>
      <c r="O190" s="5" t="s">
        <v>28</v>
      </c>
      <c r="P190" s="5" t="s">
        <v>28</v>
      </c>
      <c r="Q190" s="5" t="s">
        <v>28</v>
      </c>
      <c r="R190" s="5" t="s">
        <v>28</v>
      </c>
      <c r="S190" s="5" t="s">
        <v>28</v>
      </c>
      <c r="T190" s="5" t="s">
        <v>28</v>
      </c>
      <c r="U190" s="5" t="s">
        <v>769</v>
      </c>
      <c r="V190" s="5" t="s">
        <v>30</v>
      </c>
    </row>
    <row r="191" spans="1:22">
      <c r="A191" s="5" t="s">
        <v>640</v>
      </c>
      <c r="B191" s="6">
        <v>9781805016229</v>
      </c>
      <c r="C191" s="6">
        <v>9781787758124</v>
      </c>
      <c r="D191" s="7">
        <v>9781787758131</v>
      </c>
      <c r="E191" s="5"/>
      <c r="F191" s="8" t="s">
        <v>770</v>
      </c>
      <c r="G191" s="8" t="s">
        <v>771</v>
      </c>
      <c r="H191" s="5" t="s">
        <v>25</v>
      </c>
      <c r="I191" s="5" t="s">
        <v>26</v>
      </c>
      <c r="J191" s="5" t="s">
        <v>772</v>
      </c>
      <c r="K191" s="9">
        <v>2022</v>
      </c>
      <c r="L191" s="5">
        <v>2025</v>
      </c>
      <c r="M191" s="5" t="s">
        <v>28</v>
      </c>
      <c r="N191" s="5" t="s">
        <v>28</v>
      </c>
      <c r="O191" s="5" t="s">
        <v>28</v>
      </c>
      <c r="P191" s="5" t="s">
        <v>28</v>
      </c>
      <c r="Q191" s="5" t="s">
        <v>28</v>
      </c>
      <c r="R191" s="5" t="s">
        <v>28</v>
      </c>
      <c r="S191" s="5" t="s">
        <v>28</v>
      </c>
      <c r="T191" s="5" t="s">
        <v>28</v>
      </c>
      <c r="U191" s="5" t="s">
        <v>773</v>
      </c>
      <c r="V191" s="5" t="s">
        <v>30</v>
      </c>
    </row>
    <row r="192" spans="1:22">
      <c r="A192" s="5" t="s">
        <v>640</v>
      </c>
      <c r="B192" s="6">
        <v>9781805015413</v>
      </c>
      <c r="C192" s="6">
        <v>9781787754263</v>
      </c>
      <c r="D192" s="7">
        <v>9781787754270</v>
      </c>
      <c r="E192" s="5"/>
      <c r="F192" s="8" t="s">
        <v>774</v>
      </c>
      <c r="G192" s="10"/>
      <c r="H192" s="5" t="s">
        <v>25</v>
      </c>
      <c r="I192" s="5" t="s">
        <v>26</v>
      </c>
      <c r="J192" s="5" t="s">
        <v>775</v>
      </c>
      <c r="K192" s="9">
        <v>2021</v>
      </c>
      <c r="L192" s="5">
        <v>2025</v>
      </c>
      <c r="M192" s="5" t="s">
        <v>28</v>
      </c>
      <c r="N192" s="5" t="s">
        <v>28</v>
      </c>
      <c r="O192" s="5" t="s">
        <v>28</v>
      </c>
      <c r="P192" s="5" t="s">
        <v>28</v>
      </c>
      <c r="Q192" s="5" t="s">
        <v>28</v>
      </c>
      <c r="R192" s="5" t="s">
        <v>28</v>
      </c>
      <c r="S192" s="5" t="s">
        <v>28</v>
      </c>
      <c r="T192" s="5" t="s">
        <v>28</v>
      </c>
      <c r="U192" s="5" t="s">
        <v>776</v>
      </c>
      <c r="V192" s="5" t="s">
        <v>30</v>
      </c>
    </row>
    <row r="193" spans="1:22">
      <c r="A193" s="5" t="s">
        <v>640</v>
      </c>
      <c r="B193" s="6">
        <v>9781805014652</v>
      </c>
      <c r="C193" s="6">
        <v>9781785924231</v>
      </c>
      <c r="D193" s="7">
        <v>9781784508012</v>
      </c>
      <c r="E193" s="5"/>
      <c r="F193" s="8" t="s">
        <v>777</v>
      </c>
      <c r="G193" s="8" t="s">
        <v>778</v>
      </c>
      <c r="H193" s="5" t="s">
        <v>25</v>
      </c>
      <c r="I193" s="5" t="s">
        <v>26</v>
      </c>
      <c r="J193" s="5" t="s">
        <v>779</v>
      </c>
      <c r="K193" s="9">
        <v>2020</v>
      </c>
      <c r="L193" s="5">
        <v>2025</v>
      </c>
      <c r="M193" s="5" t="s">
        <v>28</v>
      </c>
      <c r="N193" s="5" t="s">
        <v>28</v>
      </c>
      <c r="O193" s="5" t="s">
        <v>28</v>
      </c>
      <c r="P193" s="5" t="s">
        <v>28</v>
      </c>
      <c r="Q193" s="5" t="s">
        <v>28</v>
      </c>
      <c r="R193" s="5" t="s">
        <v>28</v>
      </c>
      <c r="S193" s="5" t="s">
        <v>28</v>
      </c>
      <c r="T193" s="5" t="s">
        <v>28</v>
      </c>
      <c r="U193" s="5" t="s">
        <v>780</v>
      </c>
      <c r="V193" s="5" t="s">
        <v>30</v>
      </c>
    </row>
    <row r="194" spans="1:22">
      <c r="A194" s="5" t="s">
        <v>640</v>
      </c>
      <c r="B194" s="6">
        <v>9781805014751</v>
      </c>
      <c r="C194" s="6">
        <v>9781785924958</v>
      </c>
      <c r="D194" s="7">
        <v>9781784508821</v>
      </c>
      <c r="E194" s="5"/>
      <c r="F194" s="8" t="s">
        <v>781</v>
      </c>
      <c r="G194" s="8" t="s">
        <v>782</v>
      </c>
      <c r="H194" s="5" t="s">
        <v>25</v>
      </c>
      <c r="I194" s="5" t="s">
        <v>26</v>
      </c>
      <c r="J194" s="5" t="s">
        <v>783</v>
      </c>
      <c r="K194" s="9">
        <v>2020</v>
      </c>
      <c r="L194" s="5">
        <v>2025</v>
      </c>
      <c r="M194" s="5" t="s">
        <v>28</v>
      </c>
      <c r="N194" s="5" t="s">
        <v>28</v>
      </c>
      <c r="O194" s="5" t="s">
        <v>28</v>
      </c>
      <c r="P194" s="5" t="s">
        <v>28</v>
      </c>
      <c r="Q194" s="5" t="s">
        <v>28</v>
      </c>
      <c r="R194" s="5" t="s">
        <v>28</v>
      </c>
      <c r="S194" s="5" t="s">
        <v>28</v>
      </c>
      <c r="T194" s="5" t="s">
        <v>28</v>
      </c>
      <c r="U194" s="5" t="s">
        <v>784</v>
      </c>
      <c r="V194" s="5" t="s">
        <v>30</v>
      </c>
    </row>
    <row r="195" spans="1:22">
      <c r="A195" s="5" t="s">
        <v>640</v>
      </c>
      <c r="B195" s="6">
        <v>9781805016328</v>
      </c>
      <c r="C195" s="6">
        <v>9781787758537</v>
      </c>
      <c r="D195" s="7">
        <v>9781787758544</v>
      </c>
      <c r="E195" s="5"/>
      <c r="F195" s="8" t="s">
        <v>785</v>
      </c>
      <c r="G195" s="8" t="s">
        <v>786</v>
      </c>
      <c r="H195" s="5" t="s">
        <v>25</v>
      </c>
      <c r="I195" s="5" t="s">
        <v>26</v>
      </c>
      <c r="J195" s="5" t="s">
        <v>787</v>
      </c>
      <c r="K195" s="9">
        <v>2022</v>
      </c>
      <c r="L195" s="5">
        <v>2025</v>
      </c>
      <c r="M195" s="5" t="s">
        <v>28</v>
      </c>
      <c r="N195" s="5" t="s">
        <v>28</v>
      </c>
      <c r="O195" s="5" t="s">
        <v>28</v>
      </c>
      <c r="P195" s="5" t="s">
        <v>28</v>
      </c>
      <c r="Q195" s="5" t="s">
        <v>28</v>
      </c>
      <c r="R195" s="5" t="s">
        <v>28</v>
      </c>
      <c r="S195" s="5" t="s">
        <v>28</v>
      </c>
      <c r="T195" s="5" t="s">
        <v>28</v>
      </c>
      <c r="U195" s="5" t="s">
        <v>788</v>
      </c>
      <c r="V195" s="5" t="s">
        <v>30</v>
      </c>
    </row>
    <row r="196" spans="1:22">
      <c r="A196" s="5" t="s">
        <v>640</v>
      </c>
      <c r="B196" s="6">
        <v>9781805014317</v>
      </c>
      <c r="C196" s="6">
        <v>9781849055437</v>
      </c>
      <c r="D196" s="7">
        <v>9780857009685</v>
      </c>
      <c r="E196" s="5"/>
      <c r="F196" s="10" t="s">
        <v>789</v>
      </c>
      <c r="G196" s="10" t="s">
        <v>790</v>
      </c>
      <c r="H196" s="5" t="s">
        <v>25</v>
      </c>
      <c r="I196" s="5" t="s">
        <v>26</v>
      </c>
      <c r="J196" s="5" t="s">
        <v>791</v>
      </c>
      <c r="K196" s="11">
        <v>2015</v>
      </c>
      <c r="L196" s="5">
        <v>2025</v>
      </c>
      <c r="M196" s="5" t="s">
        <v>28</v>
      </c>
      <c r="N196" s="5" t="s">
        <v>28</v>
      </c>
      <c r="O196" s="5" t="s">
        <v>28</v>
      </c>
      <c r="P196" s="5" t="s">
        <v>28</v>
      </c>
      <c r="Q196" s="5" t="s">
        <v>28</v>
      </c>
      <c r="R196" s="5" t="s">
        <v>28</v>
      </c>
      <c r="S196" s="5" t="s">
        <v>28</v>
      </c>
      <c r="T196" s="5" t="s">
        <v>28</v>
      </c>
      <c r="U196" s="5" t="s">
        <v>792</v>
      </c>
      <c r="V196" s="5" t="s">
        <v>30</v>
      </c>
    </row>
    <row r="197" spans="1:22">
      <c r="A197" s="5" t="s">
        <v>640</v>
      </c>
      <c r="B197" s="6">
        <v>9781805015239</v>
      </c>
      <c r="C197" s="6">
        <v>9781787751965</v>
      </c>
      <c r="D197" s="7">
        <v>9781787751972</v>
      </c>
      <c r="E197" s="5"/>
      <c r="F197" s="8" t="s">
        <v>793</v>
      </c>
      <c r="G197" s="8" t="s">
        <v>794</v>
      </c>
      <c r="H197" s="5" t="s">
        <v>25</v>
      </c>
      <c r="I197" s="5" t="s">
        <v>26</v>
      </c>
      <c r="J197" s="5" t="s">
        <v>795</v>
      </c>
      <c r="K197" s="9">
        <v>2020</v>
      </c>
      <c r="L197" s="5">
        <v>2025</v>
      </c>
      <c r="M197" s="5" t="s">
        <v>28</v>
      </c>
      <c r="N197" s="5" t="s">
        <v>28</v>
      </c>
      <c r="O197" s="5" t="s">
        <v>28</v>
      </c>
      <c r="P197" s="5" t="s">
        <v>28</v>
      </c>
      <c r="Q197" s="5" t="s">
        <v>28</v>
      </c>
      <c r="R197" s="5" t="s">
        <v>28</v>
      </c>
      <c r="S197" s="5" t="s">
        <v>28</v>
      </c>
      <c r="T197" s="5" t="s">
        <v>28</v>
      </c>
      <c r="U197" s="5" t="s">
        <v>796</v>
      </c>
      <c r="V197" s="5" t="s">
        <v>30</v>
      </c>
    </row>
    <row r="198" spans="1:22">
      <c r="A198" s="5" t="s">
        <v>640</v>
      </c>
      <c r="B198" s="6">
        <v>9781805014836</v>
      </c>
      <c r="C198" s="6">
        <v>9781785926976</v>
      </c>
      <c r="D198" s="7">
        <v>9781785926983</v>
      </c>
      <c r="E198" s="5"/>
      <c r="F198" s="8" t="s">
        <v>797</v>
      </c>
      <c r="G198" s="8" t="s">
        <v>798</v>
      </c>
      <c r="H198" s="5" t="s">
        <v>25</v>
      </c>
      <c r="I198" s="5" t="s">
        <v>26</v>
      </c>
      <c r="J198" s="5" t="s">
        <v>799</v>
      </c>
      <c r="K198" s="9">
        <v>2021</v>
      </c>
      <c r="L198" s="5">
        <v>2025</v>
      </c>
      <c r="M198" s="5" t="s">
        <v>28</v>
      </c>
      <c r="N198" s="5" t="s">
        <v>28</v>
      </c>
      <c r="O198" s="5" t="s">
        <v>28</v>
      </c>
      <c r="P198" s="5" t="s">
        <v>28</v>
      </c>
      <c r="Q198" s="5" t="s">
        <v>28</v>
      </c>
      <c r="R198" s="5" t="s">
        <v>28</v>
      </c>
      <c r="S198" s="5" t="s">
        <v>28</v>
      </c>
      <c r="T198" s="5" t="s">
        <v>28</v>
      </c>
      <c r="U198" s="5" t="s">
        <v>800</v>
      </c>
      <c r="V198" s="5" t="s">
        <v>30</v>
      </c>
    </row>
    <row r="199" spans="1:22">
      <c r="A199" s="5" t="s">
        <v>640</v>
      </c>
      <c r="B199" s="6">
        <v>9781805016717</v>
      </c>
      <c r="C199" s="6">
        <v>9781839971471</v>
      </c>
      <c r="D199" s="7">
        <v>9781839971488</v>
      </c>
      <c r="E199" s="5"/>
      <c r="F199" s="8" t="s">
        <v>801</v>
      </c>
      <c r="G199" s="8" t="s">
        <v>802</v>
      </c>
      <c r="H199" s="5" t="s">
        <v>25</v>
      </c>
      <c r="I199" s="5" t="s">
        <v>26</v>
      </c>
      <c r="J199" s="5" t="s">
        <v>803</v>
      </c>
      <c r="K199" s="9">
        <v>2022</v>
      </c>
      <c r="L199" s="5">
        <v>2025</v>
      </c>
      <c r="M199" s="5" t="s">
        <v>28</v>
      </c>
      <c r="N199" s="5" t="s">
        <v>28</v>
      </c>
      <c r="O199" s="5" t="s">
        <v>28</v>
      </c>
      <c r="P199" s="5" t="s">
        <v>28</v>
      </c>
      <c r="Q199" s="5" t="s">
        <v>28</v>
      </c>
      <c r="R199" s="5" t="s">
        <v>28</v>
      </c>
      <c r="S199" s="5" t="s">
        <v>28</v>
      </c>
      <c r="T199" s="5" t="s">
        <v>28</v>
      </c>
      <c r="U199" s="5" t="s">
        <v>804</v>
      </c>
      <c r="V199" s="5" t="s">
        <v>30</v>
      </c>
    </row>
    <row r="200" spans="1:22">
      <c r="A200" s="5" t="s">
        <v>640</v>
      </c>
      <c r="B200" s="6">
        <v>9781805014447</v>
      </c>
      <c r="C200" s="6">
        <v>9781849052863</v>
      </c>
      <c r="D200" s="7">
        <v>9780857006219</v>
      </c>
      <c r="E200" s="5"/>
      <c r="F200" s="10" t="s">
        <v>805</v>
      </c>
      <c r="G200" s="10" t="s">
        <v>666</v>
      </c>
      <c r="H200" s="5" t="s">
        <v>25</v>
      </c>
      <c r="I200" s="5" t="s">
        <v>26</v>
      </c>
      <c r="J200" s="5" t="s">
        <v>806</v>
      </c>
      <c r="K200" s="11">
        <v>2012</v>
      </c>
      <c r="L200" s="5">
        <v>2025</v>
      </c>
      <c r="M200" s="5" t="s">
        <v>28</v>
      </c>
      <c r="N200" s="5" t="s">
        <v>28</v>
      </c>
      <c r="O200" s="5" t="s">
        <v>28</v>
      </c>
      <c r="P200" s="5" t="s">
        <v>28</v>
      </c>
      <c r="Q200" s="5" t="s">
        <v>28</v>
      </c>
      <c r="R200" s="5" t="s">
        <v>28</v>
      </c>
      <c r="S200" s="5" t="s">
        <v>28</v>
      </c>
      <c r="T200" s="5" t="s">
        <v>28</v>
      </c>
      <c r="U200" s="5" t="s">
        <v>807</v>
      </c>
      <c r="V200" s="5" t="s">
        <v>30</v>
      </c>
    </row>
    <row r="201" spans="1:22">
      <c r="A201" s="5" t="s">
        <v>640</v>
      </c>
      <c r="B201" s="6">
        <v>9781805014416</v>
      </c>
      <c r="C201" s="6">
        <v>9781849054935</v>
      </c>
      <c r="D201" s="7">
        <v>9780857008855</v>
      </c>
      <c r="E201" s="5"/>
      <c r="F201" s="10" t="s">
        <v>808</v>
      </c>
      <c r="G201" s="10" t="s">
        <v>666</v>
      </c>
      <c r="H201" s="5" t="s">
        <v>25</v>
      </c>
      <c r="I201" s="5" t="s">
        <v>26</v>
      </c>
      <c r="J201" s="5" t="s">
        <v>809</v>
      </c>
      <c r="K201" s="11">
        <v>2014</v>
      </c>
      <c r="L201" s="5">
        <v>2025</v>
      </c>
      <c r="M201" s="5" t="s">
        <v>28</v>
      </c>
      <c r="N201" s="5" t="s">
        <v>28</v>
      </c>
      <c r="O201" s="5" t="s">
        <v>28</v>
      </c>
      <c r="P201" s="5" t="s">
        <v>28</v>
      </c>
      <c r="Q201" s="5" t="s">
        <v>28</v>
      </c>
      <c r="R201" s="5" t="s">
        <v>28</v>
      </c>
      <c r="S201" s="5" t="s">
        <v>28</v>
      </c>
      <c r="T201" s="5" t="s">
        <v>28</v>
      </c>
      <c r="U201" s="5" t="s">
        <v>810</v>
      </c>
      <c r="V201" s="5" t="s">
        <v>30</v>
      </c>
    </row>
    <row r="202" spans="1:22">
      <c r="A202" s="5" t="s">
        <v>640</v>
      </c>
      <c r="B202" s="6">
        <v>9781805014430</v>
      </c>
      <c r="C202" s="6">
        <v>9781849053419</v>
      </c>
      <c r="D202" s="7">
        <v>9780857006738</v>
      </c>
      <c r="E202" s="5"/>
      <c r="F202" s="10" t="s">
        <v>811</v>
      </c>
      <c r="G202" s="10" t="s">
        <v>666</v>
      </c>
      <c r="H202" s="5" t="s">
        <v>25</v>
      </c>
      <c r="I202" s="5" t="s">
        <v>26</v>
      </c>
      <c r="J202" s="5" t="s">
        <v>812</v>
      </c>
      <c r="K202" s="11">
        <v>2013</v>
      </c>
      <c r="L202" s="5">
        <v>2025</v>
      </c>
      <c r="M202" s="5" t="s">
        <v>28</v>
      </c>
      <c r="N202" s="5" t="s">
        <v>28</v>
      </c>
      <c r="O202" s="5" t="s">
        <v>28</v>
      </c>
      <c r="P202" s="5" t="s">
        <v>28</v>
      </c>
      <c r="Q202" s="5" t="s">
        <v>28</v>
      </c>
      <c r="R202" s="5" t="s">
        <v>28</v>
      </c>
      <c r="S202" s="5" t="s">
        <v>28</v>
      </c>
      <c r="T202" s="5" t="s">
        <v>28</v>
      </c>
      <c r="U202" s="5" t="s">
        <v>813</v>
      </c>
      <c r="V202" s="5" t="s">
        <v>30</v>
      </c>
    </row>
    <row r="203" spans="1:22">
      <c r="A203" s="5" t="s">
        <v>640</v>
      </c>
      <c r="B203" s="6">
        <v>9781805014423</v>
      </c>
      <c r="C203" s="6">
        <v>9781849054928</v>
      </c>
      <c r="D203" s="7">
        <v>9780857009029</v>
      </c>
      <c r="E203" s="5"/>
      <c r="F203" s="10" t="s">
        <v>814</v>
      </c>
      <c r="G203" s="10" t="s">
        <v>666</v>
      </c>
      <c r="H203" s="5" t="s">
        <v>25</v>
      </c>
      <c r="I203" s="5" t="s">
        <v>26</v>
      </c>
      <c r="J203" s="5" t="s">
        <v>815</v>
      </c>
      <c r="K203" s="11">
        <v>2014</v>
      </c>
      <c r="L203" s="5">
        <v>2025</v>
      </c>
      <c r="M203" s="5" t="s">
        <v>28</v>
      </c>
      <c r="N203" s="5" t="s">
        <v>28</v>
      </c>
      <c r="O203" s="5" t="s">
        <v>28</v>
      </c>
      <c r="P203" s="5" t="s">
        <v>28</v>
      </c>
      <c r="Q203" s="5" t="s">
        <v>28</v>
      </c>
      <c r="R203" s="5" t="s">
        <v>28</v>
      </c>
      <c r="S203" s="5" t="s">
        <v>28</v>
      </c>
      <c r="T203" s="5" t="s">
        <v>28</v>
      </c>
      <c r="U203" s="5" t="s">
        <v>816</v>
      </c>
      <c r="V203" s="5" t="s">
        <v>30</v>
      </c>
    </row>
    <row r="204" spans="1:22">
      <c r="A204" s="5" t="s">
        <v>640</v>
      </c>
      <c r="B204" s="6">
        <v>9781805016762</v>
      </c>
      <c r="C204" s="6">
        <v>9781839971914</v>
      </c>
      <c r="D204" s="7">
        <v>9781839971921</v>
      </c>
      <c r="E204" s="5"/>
      <c r="F204" s="8" t="s">
        <v>817</v>
      </c>
      <c r="G204" s="8" t="s">
        <v>818</v>
      </c>
      <c r="H204" s="5" t="s">
        <v>25</v>
      </c>
      <c r="I204" s="5" t="s">
        <v>26</v>
      </c>
      <c r="J204" s="5" t="s">
        <v>819</v>
      </c>
      <c r="K204" s="9">
        <v>2023</v>
      </c>
      <c r="L204" s="5">
        <v>2025</v>
      </c>
      <c r="M204" s="5" t="s">
        <v>28</v>
      </c>
      <c r="N204" s="5" t="s">
        <v>28</v>
      </c>
      <c r="O204" s="5" t="s">
        <v>28</v>
      </c>
      <c r="P204" s="5" t="s">
        <v>28</v>
      </c>
      <c r="Q204" s="5" t="s">
        <v>28</v>
      </c>
      <c r="R204" s="5" t="s">
        <v>28</v>
      </c>
      <c r="S204" s="5" t="s">
        <v>28</v>
      </c>
      <c r="T204" s="5" t="s">
        <v>28</v>
      </c>
      <c r="U204" s="5" t="s">
        <v>820</v>
      </c>
      <c r="V204" s="5" t="s">
        <v>30</v>
      </c>
    </row>
    <row r="205" spans="1:22">
      <c r="A205" s="5" t="s">
        <v>640</v>
      </c>
      <c r="B205" s="6">
        <v>9781805015116</v>
      </c>
      <c r="C205" s="6">
        <v>9781787751323</v>
      </c>
      <c r="D205" s="7">
        <v>9781787751330</v>
      </c>
      <c r="E205" s="5"/>
      <c r="F205" s="10" t="s">
        <v>821</v>
      </c>
      <c r="G205" s="10" t="s">
        <v>822</v>
      </c>
      <c r="H205" s="5" t="s">
        <v>25</v>
      </c>
      <c r="I205" s="5" t="s">
        <v>26</v>
      </c>
      <c r="J205" s="5" t="s">
        <v>823</v>
      </c>
      <c r="K205" s="11">
        <v>2019</v>
      </c>
      <c r="L205" s="5">
        <v>2025</v>
      </c>
      <c r="M205" s="5" t="s">
        <v>28</v>
      </c>
      <c r="N205" s="5" t="s">
        <v>28</v>
      </c>
      <c r="O205" s="5" t="s">
        <v>28</v>
      </c>
      <c r="P205" s="5" t="s">
        <v>28</v>
      </c>
      <c r="Q205" s="5" t="s">
        <v>28</v>
      </c>
      <c r="R205" s="5" t="s">
        <v>28</v>
      </c>
      <c r="S205" s="5" t="s">
        <v>28</v>
      </c>
      <c r="T205" s="5" t="s">
        <v>28</v>
      </c>
      <c r="U205" s="5" t="s">
        <v>824</v>
      </c>
      <c r="V205" s="5" t="s">
        <v>30</v>
      </c>
    </row>
    <row r="206" spans="1:22">
      <c r="A206" s="5" t="s">
        <v>640</v>
      </c>
      <c r="B206" s="6">
        <v>9781805015680</v>
      </c>
      <c r="C206" s="6">
        <v>9781787754638</v>
      </c>
      <c r="D206" s="7">
        <v>9781787754645</v>
      </c>
      <c r="E206" s="5"/>
      <c r="F206" s="8" t="s">
        <v>825</v>
      </c>
      <c r="G206" s="8" t="s">
        <v>826</v>
      </c>
      <c r="H206" s="5" t="s">
        <v>25</v>
      </c>
      <c r="I206" s="5" t="s">
        <v>26</v>
      </c>
      <c r="J206" s="5" t="s">
        <v>827</v>
      </c>
      <c r="K206" s="9">
        <v>2020</v>
      </c>
      <c r="L206" s="5">
        <v>2025</v>
      </c>
      <c r="M206" s="5" t="s">
        <v>28</v>
      </c>
      <c r="N206" s="5" t="s">
        <v>28</v>
      </c>
      <c r="O206" s="5" t="s">
        <v>28</v>
      </c>
      <c r="P206" s="5" t="s">
        <v>28</v>
      </c>
      <c r="Q206" s="5" t="s">
        <v>28</v>
      </c>
      <c r="R206" s="5" t="s">
        <v>28</v>
      </c>
      <c r="S206" s="5" t="s">
        <v>28</v>
      </c>
      <c r="T206" s="5" t="s">
        <v>28</v>
      </c>
      <c r="U206" s="5" t="s">
        <v>828</v>
      </c>
      <c r="V206" s="5" t="s">
        <v>30</v>
      </c>
    </row>
    <row r="207" spans="1:22">
      <c r="A207" s="5" t="s">
        <v>640</v>
      </c>
      <c r="B207" s="6">
        <v>9781805015208</v>
      </c>
      <c r="C207" s="6">
        <v>9781787751583</v>
      </c>
      <c r="D207" s="7">
        <v>9781787751590</v>
      </c>
      <c r="E207" s="5"/>
      <c r="F207" s="8" t="s">
        <v>829</v>
      </c>
      <c r="G207" s="8" t="s">
        <v>830</v>
      </c>
      <c r="H207" s="5" t="s">
        <v>25</v>
      </c>
      <c r="I207" s="5" t="s">
        <v>26</v>
      </c>
      <c r="J207" s="5" t="s">
        <v>831</v>
      </c>
      <c r="K207" s="9">
        <v>2020</v>
      </c>
      <c r="L207" s="5">
        <v>2025</v>
      </c>
      <c r="M207" s="5" t="s">
        <v>28</v>
      </c>
      <c r="N207" s="5" t="s">
        <v>28</v>
      </c>
      <c r="O207" s="5" t="s">
        <v>28</v>
      </c>
      <c r="P207" s="5" t="s">
        <v>28</v>
      </c>
      <c r="Q207" s="5" t="s">
        <v>28</v>
      </c>
      <c r="R207" s="5" t="s">
        <v>28</v>
      </c>
      <c r="S207" s="5" t="s">
        <v>28</v>
      </c>
      <c r="T207" s="5" t="s">
        <v>28</v>
      </c>
      <c r="U207" s="5" t="s">
        <v>832</v>
      </c>
      <c r="V207" s="5" t="s">
        <v>30</v>
      </c>
    </row>
    <row r="208" spans="1:22">
      <c r="A208" s="5" t="s">
        <v>640</v>
      </c>
      <c r="B208" s="6">
        <v>9781805016922</v>
      </c>
      <c r="C208" s="6">
        <v>9781839973598</v>
      </c>
      <c r="D208" s="7">
        <v>9781839973604</v>
      </c>
      <c r="E208" s="5"/>
      <c r="F208" s="8" t="s">
        <v>833</v>
      </c>
      <c r="G208" s="8" t="s">
        <v>834</v>
      </c>
      <c r="H208" s="5" t="s">
        <v>25</v>
      </c>
      <c r="I208" s="5" t="s">
        <v>26</v>
      </c>
      <c r="J208" s="5" t="s">
        <v>835</v>
      </c>
      <c r="K208" s="9">
        <v>2022</v>
      </c>
      <c r="L208" s="5">
        <v>2025</v>
      </c>
      <c r="M208" s="5" t="s">
        <v>28</v>
      </c>
      <c r="N208" s="5" t="s">
        <v>28</v>
      </c>
      <c r="O208" s="5" t="s">
        <v>28</v>
      </c>
      <c r="P208" s="5" t="s">
        <v>28</v>
      </c>
      <c r="Q208" s="5" t="s">
        <v>28</v>
      </c>
      <c r="R208" s="5" t="s">
        <v>28</v>
      </c>
      <c r="S208" s="5" t="s">
        <v>28</v>
      </c>
      <c r="T208" s="5" t="s">
        <v>28</v>
      </c>
      <c r="U208" s="5" t="s">
        <v>836</v>
      </c>
      <c r="V208" s="5" t="s">
        <v>30</v>
      </c>
    </row>
    <row r="209" spans="1:22">
      <c r="A209" s="5" t="s">
        <v>640</v>
      </c>
      <c r="B209" s="6">
        <v>9781805014942</v>
      </c>
      <c r="C209" s="6">
        <v>9781787750814</v>
      </c>
      <c r="D209" s="7">
        <v>9781787750821</v>
      </c>
      <c r="E209" s="5"/>
      <c r="F209" s="8" t="s">
        <v>837</v>
      </c>
      <c r="G209" s="8" t="s">
        <v>838</v>
      </c>
      <c r="H209" s="5" t="s">
        <v>25</v>
      </c>
      <c r="I209" s="5" t="s">
        <v>26</v>
      </c>
      <c r="J209" s="5" t="s">
        <v>839</v>
      </c>
      <c r="K209" s="9">
        <v>2020</v>
      </c>
      <c r="L209" s="5">
        <v>2025</v>
      </c>
      <c r="M209" s="5" t="s">
        <v>28</v>
      </c>
      <c r="N209" s="5" t="s">
        <v>28</v>
      </c>
      <c r="O209" s="5" t="s">
        <v>28</v>
      </c>
      <c r="P209" s="5" t="s">
        <v>28</v>
      </c>
      <c r="Q209" s="5" t="s">
        <v>28</v>
      </c>
      <c r="R209" s="5" t="s">
        <v>28</v>
      </c>
      <c r="S209" s="5" t="s">
        <v>28</v>
      </c>
      <c r="T209" s="5" t="s">
        <v>28</v>
      </c>
      <c r="U209" s="5" t="s">
        <v>840</v>
      </c>
      <c r="V209" s="5" t="s">
        <v>30</v>
      </c>
    </row>
    <row r="210" spans="1:22">
      <c r="A210" s="5" t="s">
        <v>640</v>
      </c>
      <c r="B210" s="6">
        <v>9781805016434</v>
      </c>
      <c r="C210" s="6">
        <v>9781839970412</v>
      </c>
      <c r="D210" s="7">
        <v>9781839970429</v>
      </c>
      <c r="E210" s="5"/>
      <c r="F210" s="8" t="s">
        <v>841</v>
      </c>
      <c r="G210" s="8" t="s">
        <v>842</v>
      </c>
      <c r="H210" s="5" t="s">
        <v>25</v>
      </c>
      <c r="I210" s="5" t="s">
        <v>26</v>
      </c>
      <c r="J210" s="5" t="s">
        <v>843</v>
      </c>
      <c r="K210" s="9">
        <v>2022</v>
      </c>
      <c r="L210" s="5">
        <v>2025</v>
      </c>
      <c r="M210" s="5" t="s">
        <v>28</v>
      </c>
      <c r="N210" s="5" t="s">
        <v>28</v>
      </c>
      <c r="O210" s="5" t="s">
        <v>28</v>
      </c>
      <c r="P210" s="5" t="s">
        <v>28</v>
      </c>
      <c r="Q210" s="5" t="s">
        <v>28</v>
      </c>
      <c r="R210" s="5" t="s">
        <v>28</v>
      </c>
      <c r="S210" s="5" t="s">
        <v>28</v>
      </c>
      <c r="T210" s="5" t="s">
        <v>28</v>
      </c>
      <c r="U210" s="5" t="s">
        <v>844</v>
      </c>
      <c r="V210" s="5" t="s">
        <v>30</v>
      </c>
    </row>
    <row r="211" spans="1:22">
      <c r="A211" s="5" t="s">
        <v>640</v>
      </c>
      <c r="B211" s="6">
        <v>9781805015857</v>
      </c>
      <c r="C211" s="6">
        <v>9781787755444</v>
      </c>
      <c r="D211" s="7">
        <v>9781787755451</v>
      </c>
      <c r="E211" s="5"/>
      <c r="F211" s="8" t="s">
        <v>845</v>
      </c>
      <c r="G211" s="8" t="s">
        <v>846</v>
      </c>
      <c r="H211" s="5" t="s">
        <v>25</v>
      </c>
      <c r="I211" s="5" t="s">
        <v>26</v>
      </c>
      <c r="J211" s="5" t="s">
        <v>847</v>
      </c>
      <c r="K211" s="9">
        <v>2021</v>
      </c>
      <c r="L211" s="5">
        <v>2025</v>
      </c>
      <c r="M211" s="5" t="s">
        <v>28</v>
      </c>
      <c r="N211" s="5" t="s">
        <v>28</v>
      </c>
      <c r="O211" s="5" t="s">
        <v>28</v>
      </c>
      <c r="P211" s="5" t="s">
        <v>28</v>
      </c>
      <c r="Q211" s="5" t="s">
        <v>28</v>
      </c>
      <c r="R211" s="5" t="s">
        <v>28</v>
      </c>
      <c r="S211" s="5" t="s">
        <v>28</v>
      </c>
      <c r="T211" s="5" t="s">
        <v>28</v>
      </c>
      <c r="U211" s="5" t="s">
        <v>848</v>
      </c>
      <c r="V211" s="5" t="s">
        <v>30</v>
      </c>
    </row>
    <row r="212" spans="1:22">
      <c r="A212" s="5" t="s">
        <v>640</v>
      </c>
      <c r="B212" s="6">
        <v>9781805015550</v>
      </c>
      <c r="C212" s="6">
        <v>9781787754287</v>
      </c>
      <c r="D212" s="7">
        <v>9781787754294</v>
      </c>
      <c r="E212" s="5"/>
      <c r="F212" s="8" t="s">
        <v>849</v>
      </c>
      <c r="G212" s="8" t="s">
        <v>850</v>
      </c>
      <c r="H212" s="5" t="s">
        <v>25</v>
      </c>
      <c r="I212" s="5" t="s">
        <v>26</v>
      </c>
      <c r="J212" s="5" t="s">
        <v>851</v>
      </c>
      <c r="K212" s="9">
        <v>2021</v>
      </c>
      <c r="L212" s="5">
        <v>2025</v>
      </c>
      <c r="M212" s="5" t="s">
        <v>28</v>
      </c>
      <c r="N212" s="5" t="s">
        <v>28</v>
      </c>
      <c r="O212" s="5" t="s">
        <v>28</v>
      </c>
      <c r="P212" s="5" t="s">
        <v>28</v>
      </c>
      <c r="Q212" s="5" t="s">
        <v>28</v>
      </c>
      <c r="R212" s="5" t="s">
        <v>28</v>
      </c>
      <c r="S212" s="5" t="s">
        <v>28</v>
      </c>
      <c r="T212" s="5" t="s">
        <v>28</v>
      </c>
      <c r="U212" s="5" t="s">
        <v>852</v>
      </c>
      <c r="V212" s="5" t="s">
        <v>30</v>
      </c>
    </row>
    <row r="213" spans="1:22">
      <c r="A213" s="5" t="s">
        <v>640</v>
      </c>
      <c r="B213" s="6">
        <v>9781805014959</v>
      </c>
      <c r="C213" s="6">
        <v>9781787751484</v>
      </c>
      <c r="D213" s="7">
        <v>9781787751491</v>
      </c>
      <c r="E213" s="5"/>
      <c r="F213" s="10" t="s">
        <v>853</v>
      </c>
      <c r="G213" s="10" t="s">
        <v>854</v>
      </c>
      <c r="H213" s="5" t="s">
        <v>25</v>
      </c>
      <c r="I213" s="5" t="s">
        <v>26</v>
      </c>
      <c r="J213" s="5" t="s">
        <v>855</v>
      </c>
      <c r="K213" s="12">
        <v>2019</v>
      </c>
      <c r="L213" s="5">
        <v>2025</v>
      </c>
      <c r="M213" s="5" t="s">
        <v>28</v>
      </c>
      <c r="N213" s="5" t="s">
        <v>28</v>
      </c>
      <c r="O213" s="5" t="s">
        <v>28</v>
      </c>
      <c r="P213" s="5" t="s">
        <v>28</v>
      </c>
      <c r="Q213" s="5" t="s">
        <v>28</v>
      </c>
      <c r="R213" s="5" t="s">
        <v>28</v>
      </c>
      <c r="S213" s="5" t="s">
        <v>28</v>
      </c>
      <c r="T213" s="5" t="s">
        <v>28</v>
      </c>
      <c r="U213" s="5" t="s">
        <v>856</v>
      </c>
      <c r="V213" s="5" t="s">
        <v>30</v>
      </c>
    </row>
    <row r="214" spans="1:22">
      <c r="A214" s="5" t="s">
        <v>640</v>
      </c>
      <c r="B214" s="6">
        <v>9781805015673</v>
      </c>
      <c r="C214" s="6">
        <v>9781787754041</v>
      </c>
      <c r="D214" s="7">
        <v>9781787754058</v>
      </c>
      <c r="E214" s="5"/>
      <c r="F214" s="8" t="s">
        <v>857</v>
      </c>
      <c r="G214" s="8" t="s">
        <v>858</v>
      </c>
      <c r="H214" s="5" t="s">
        <v>25</v>
      </c>
      <c r="I214" s="5" t="s">
        <v>26</v>
      </c>
      <c r="J214" s="5" t="s">
        <v>859</v>
      </c>
      <c r="K214" s="9">
        <v>2021</v>
      </c>
      <c r="L214" s="5">
        <v>2025</v>
      </c>
      <c r="M214" s="5" t="s">
        <v>28</v>
      </c>
      <c r="N214" s="5" t="s">
        <v>28</v>
      </c>
      <c r="O214" s="5" t="s">
        <v>28</v>
      </c>
      <c r="P214" s="5" t="s">
        <v>28</v>
      </c>
      <c r="Q214" s="5" t="s">
        <v>28</v>
      </c>
      <c r="R214" s="5" t="s">
        <v>28</v>
      </c>
      <c r="S214" s="5" t="s">
        <v>28</v>
      </c>
      <c r="T214" s="5" t="s">
        <v>28</v>
      </c>
      <c r="U214" s="5" t="s">
        <v>860</v>
      </c>
      <c r="V214" s="5" t="s">
        <v>30</v>
      </c>
    </row>
    <row r="215" spans="1:22">
      <c r="A215" s="5" t="s">
        <v>640</v>
      </c>
      <c r="B215" s="6">
        <v>9781805016397</v>
      </c>
      <c r="C215" s="6">
        <v>9781787759336</v>
      </c>
      <c r="D215" s="7">
        <v>9781787759343</v>
      </c>
      <c r="E215" s="5"/>
      <c r="F215" s="8" t="s">
        <v>861</v>
      </c>
      <c r="G215" s="8" t="s">
        <v>862</v>
      </c>
      <c r="H215" s="5" t="s">
        <v>25</v>
      </c>
      <c r="I215" s="5" t="s">
        <v>26</v>
      </c>
      <c r="J215" s="5" t="s">
        <v>863</v>
      </c>
      <c r="K215" s="9">
        <v>2022</v>
      </c>
      <c r="L215" s="5">
        <v>2025</v>
      </c>
      <c r="M215" s="5" t="s">
        <v>28</v>
      </c>
      <c r="N215" s="5" t="s">
        <v>28</v>
      </c>
      <c r="O215" s="5" t="s">
        <v>28</v>
      </c>
      <c r="P215" s="5" t="s">
        <v>28</v>
      </c>
      <c r="Q215" s="5" t="s">
        <v>28</v>
      </c>
      <c r="R215" s="5" t="s">
        <v>28</v>
      </c>
      <c r="S215" s="5" t="s">
        <v>28</v>
      </c>
      <c r="T215" s="5" t="s">
        <v>28</v>
      </c>
      <c r="U215" s="5" t="s">
        <v>864</v>
      </c>
      <c r="V215" s="5" t="s">
        <v>30</v>
      </c>
    </row>
    <row r="216" spans="1:22">
      <c r="A216" s="5" t="s">
        <v>640</v>
      </c>
      <c r="B216" s="6">
        <v>9781805015826</v>
      </c>
      <c r="C216" s="6">
        <v>9781787754874</v>
      </c>
      <c r="D216" s="7">
        <v>9781787754881</v>
      </c>
      <c r="E216" s="5"/>
      <c r="F216" s="8" t="s">
        <v>865</v>
      </c>
      <c r="G216" s="8" t="s">
        <v>866</v>
      </c>
      <c r="H216" s="5" t="s">
        <v>25</v>
      </c>
      <c r="I216" s="5" t="s">
        <v>26</v>
      </c>
      <c r="J216" s="5" t="s">
        <v>867</v>
      </c>
      <c r="K216" s="9">
        <v>2021</v>
      </c>
      <c r="L216" s="5">
        <v>2025</v>
      </c>
      <c r="M216" s="5" t="s">
        <v>28</v>
      </c>
      <c r="N216" s="5" t="s">
        <v>28</v>
      </c>
      <c r="O216" s="5" t="s">
        <v>28</v>
      </c>
      <c r="P216" s="5" t="s">
        <v>28</v>
      </c>
      <c r="Q216" s="5" t="s">
        <v>28</v>
      </c>
      <c r="R216" s="5" t="s">
        <v>28</v>
      </c>
      <c r="S216" s="5" t="s">
        <v>28</v>
      </c>
      <c r="T216" s="5" t="s">
        <v>28</v>
      </c>
      <c r="U216" s="5" t="s">
        <v>868</v>
      </c>
      <c r="V216" s="5" t="s">
        <v>30</v>
      </c>
    </row>
    <row r="217" spans="1:22">
      <c r="A217" s="5" t="s">
        <v>640</v>
      </c>
      <c r="B217" s="6">
        <v>9781805014744</v>
      </c>
      <c r="C217" s="6">
        <v>9781785924927</v>
      </c>
      <c r="D217" s="7">
        <v>9781784508814</v>
      </c>
      <c r="E217" s="5"/>
      <c r="F217" s="10" t="s">
        <v>869</v>
      </c>
      <c r="G217" s="10" t="s">
        <v>870</v>
      </c>
      <c r="H217" s="5" t="s">
        <v>25</v>
      </c>
      <c r="I217" s="5" t="s">
        <v>26</v>
      </c>
      <c r="J217" s="5" t="s">
        <v>871</v>
      </c>
      <c r="K217" s="11">
        <v>2018</v>
      </c>
      <c r="L217" s="5">
        <v>2025</v>
      </c>
      <c r="M217" s="5" t="s">
        <v>28</v>
      </c>
      <c r="N217" s="5" t="s">
        <v>28</v>
      </c>
      <c r="O217" s="5" t="s">
        <v>28</v>
      </c>
      <c r="P217" s="5" t="s">
        <v>28</v>
      </c>
      <c r="Q217" s="5" t="s">
        <v>28</v>
      </c>
      <c r="R217" s="5" t="s">
        <v>28</v>
      </c>
      <c r="S217" s="5" t="s">
        <v>28</v>
      </c>
      <c r="T217" s="5" t="s">
        <v>28</v>
      </c>
      <c r="U217" s="5" t="s">
        <v>872</v>
      </c>
      <c r="V217" s="5" t="s">
        <v>30</v>
      </c>
    </row>
    <row r="218" spans="1:22">
      <c r="A218" s="5" t="s">
        <v>640</v>
      </c>
      <c r="B218" s="6">
        <v>9781805014409</v>
      </c>
      <c r="C218" s="6">
        <v>9781849050746</v>
      </c>
      <c r="D218" s="7">
        <v>9780857002532</v>
      </c>
      <c r="E218" s="5"/>
      <c r="F218" s="10" t="s">
        <v>873</v>
      </c>
      <c r="G218" s="10" t="s">
        <v>874</v>
      </c>
      <c r="H218" s="5" t="s">
        <v>25</v>
      </c>
      <c r="I218" s="5" t="s">
        <v>26</v>
      </c>
      <c r="J218" s="5" t="s">
        <v>875</v>
      </c>
      <c r="K218" s="11">
        <v>2011</v>
      </c>
      <c r="L218" s="5">
        <v>2025</v>
      </c>
      <c r="M218" s="5" t="s">
        <v>28</v>
      </c>
      <c r="N218" s="5" t="s">
        <v>28</v>
      </c>
      <c r="O218" s="5" t="s">
        <v>28</v>
      </c>
      <c r="P218" s="5" t="s">
        <v>28</v>
      </c>
      <c r="Q218" s="5" t="s">
        <v>28</v>
      </c>
      <c r="R218" s="5" t="s">
        <v>28</v>
      </c>
      <c r="S218" s="5" t="s">
        <v>28</v>
      </c>
      <c r="T218" s="5" t="s">
        <v>28</v>
      </c>
      <c r="U218" s="5" t="s">
        <v>876</v>
      </c>
      <c r="V218" s="5" t="s">
        <v>30</v>
      </c>
    </row>
    <row r="219" spans="1:22">
      <c r="A219" s="5" t="s">
        <v>640</v>
      </c>
      <c r="B219" s="6">
        <v>9781805016342</v>
      </c>
      <c r="C219" s="6"/>
      <c r="D219" s="7">
        <v>9781787758674</v>
      </c>
      <c r="E219" s="5"/>
      <c r="F219" s="8" t="s">
        <v>877</v>
      </c>
      <c r="G219" s="8" t="s">
        <v>721</v>
      </c>
      <c r="H219" s="5" t="s">
        <v>25</v>
      </c>
      <c r="I219" s="5" t="s">
        <v>26</v>
      </c>
      <c r="J219" s="5" t="s">
        <v>878</v>
      </c>
      <c r="K219" s="9">
        <v>2022</v>
      </c>
      <c r="L219" s="5">
        <v>2025</v>
      </c>
      <c r="M219" s="5" t="s">
        <v>28</v>
      </c>
      <c r="N219" s="5" t="s">
        <v>28</v>
      </c>
      <c r="O219" s="5" t="s">
        <v>28</v>
      </c>
      <c r="P219" s="5" t="s">
        <v>28</v>
      </c>
      <c r="Q219" s="5" t="s">
        <v>28</v>
      </c>
      <c r="R219" s="5" t="s">
        <v>28</v>
      </c>
      <c r="S219" s="5" t="s">
        <v>28</v>
      </c>
      <c r="T219" s="5" t="s">
        <v>28</v>
      </c>
      <c r="U219" s="5" t="s">
        <v>879</v>
      </c>
      <c r="V219" s="5" t="s">
        <v>30</v>
      </c>
    </row>
    <row r="220" spans="1:22">
      <c r="A220" s="5" t="s">
        <v>640</v>
      </c>
      <c r="B220" s="6">
        <v>9781805014720</v>
      </c>
      <c r="C220" s="6">
        <v>9781785924873</v>
      </c>
      <c r="D220" s="7">
        <v>9781784508760</v>
      </c>
      <c r="E220" s="5"/>
      <c r="F220" s="8" t="s">
        <v>880</v>
      </c>
      <c r="G220" s="8" t="s">
        <v>881</v>
      </c>
      <c r="H220" s="5" t="s">
        <v>25</v>
      </c>
      <c r="I220" s="5" t="s">
        <v>26</v>
      </c>
      <c r="J220" s="5" t="s">
        <v>882</v>
      </c>
      <c r="K220" s="9">
        <v>2021</v>
      </c>
      <c r="L220" s="5">
        <v>2025</v>
      </c>
      <c r="M220" s="5" t="s">
        <v>28</v>
      </c>
      <c r="N220" s="5" t="s">
        <v>28</v>
      </c>
      <c r="O220" s="5" t="s">
        <v>28</v>
      </c>
      <c r="P220" s="5" t="s">
        <v>28</v>
      </c>
      <c r="Q220" s="5" t="s">
        <v>28</v>
      </c>
      <c r="R220" s="5" t="s">
        <v>28</v>
      </c>
      <c r="S220" s="5" t="s">
        <v>28</v>
      </c>
      <c r="T220" s="5" t="s">
        <v>28</v>
      </c>
      <c r="U220" s="5" t="s">
        <v>883</v>
      </c>
      <c r="V220" s="5" t="s">
        <v>30</v>
      </c>
    </row>
    <row r="221" spans="1:22">
      <c r="A221" s="5" t="s">
        <v>640</v>
      </c>
      <c r="B221" s="6">
        <v>9781805014874</v>
      </c>
      <c r="C221" s="6">
        <v>9781785928758</v>
      </c>
      <c r="D221" s="7">
        <v>9781785928741</v>
      </c>
      <c r="E221" s="5"/>
      <c r="F221" s="8" t="s">
        <v>884</v>
      </c>
      <c r="G221" s="10"/>
      <c r="H221" s="5" t="s">
        <v>25</v>
      </c>
      <c r="I221" s="5" t="s">
        <v>26</v>
      </c>
      <c r="J221" s="5" t="s">
        <v>885</v>
      </c>
      <c r="K221" s="9">
        <v>2020</v>
      </c>
      <c r="L221" s="5">
        <v>2025</v>
      </c>
      <c r="M221" s="5" t="s">
        <v>28</v>
      </c>
      <c r="N221" s="5" t="s">
        <v>28</v>
      </c>
      <c r="O221" s="5" t="s">
        <v>28</v>
      </c>
      <c r="P221" s="5" t="s">
        <v>28</v>
      </c>
      <c r="Q221" s="5" t="s">
        <v>28</v>
      </c>
      <c r="R221" s="5" t="s">
        <v>28</v>
      </c>
      <c r="S221" s="5" t="s">
        <v>28</v>
      </c>
      <c r="T221" s="5" t="s">
        <v>28</v>
      </c>
      <c r="U221" s="5" t="s">
        <v>886</v>
      </c>
      <c r="V221" s="5" t="s">
        <v>30</v>
      </c>
    </row>
    <row r="222" spans="1:22">
      <c r="A222" s="5" t="s">
        <v>640</v>
      </c>
      <c r="B222" s="6">
        <v>9781805015192</v>
      </c>
      <c r="C222" s="6">
        <v>9781787752191</v>
      </c>
      <c r="D222" s="7">
        <v>9781787752207</v>
      </c>
      <c r="E222" s="5"/>
      <c r="F222" s="8" t="s">
        <v>887</v>
      </c>
      <c r="G222" s="8" t="s">
        <v>888</v>
      </c>
      <c r="H222" s="5" t="s">
        <v>25</v>
      </c>
      <c r="I222" s="5" t="s">
        <v>26</v>
      </c>
      <c r="J222" s="5" t="s">
        <v>889</v>
      </c>
      <c r="K222" s="9">
        <v>2020</v>
      </c>
      <c r="L222" s="5">
        <v>2025</v>
      </c>
      <c r="M222" s="5" t="s">
        <v>28</v>
      </c>
      <c r="N222" s="5" t="s">
        <v>28</v>
      </c>
      <c r="O222" s="5" t="s">
        <v>28</v>
      </c>
      <c r="P222" s="5" t="s">
        <v>28</v>
      </c>
      <c r="Q222" s="5" t="s">
        <v>28</v>
      </c>
      <c r="R222" s="5" t="s">
        <v>28</v>
      </c>
      <c r="S222" s="5" t="s">
        <v>28</v>
      </c>
      <c r="T222" s="5" t="s">
        <v>28</v>
      </c>
      <c r="U222" s="5" t="s">
        <v>890</v>
      </c>
      <c r="V222" s="5" t="s">
        <v>30</v>
      </c>
    </row>
    <row r="223" spans="1:22">
      <c r="A223" s="10" t="s">
        <v>891</v>
      </c>
      <c r="B223" s="6">
        <v>9781805015833</v>
      </c>
      <c r="C223" s="13">
        <v>9781787755567</v>
      </c>
      <c r="D223" s="7">
        <v>9781787755703</v>
      </c>
      <c r="E223" s="10"/>
      <c r="F223" s="8" t="s">
        <v>892</v>
      </c>
      <c r="G223" s="8" t="s">
        <v>893</v>
      </c>
      <c r="H223" s="8" t="s">
        <v>894</v>
      </c>
      <c r="I223" s="5" t="s">
        <v>26</v>
      </c>
      <c r="J223" s="10" t="s">
        <v>895</v>
      </c>
      <c r="K223" s="9">
        <v>2022</v>
      </c>
      <c r="L223" s="5">
        <v>2025</v>
      </c>
      <c r="M223" s="5" t="s">
        <v>28</v>
      </c>
      <c r="N223" s="5" t="s">
        <v>28</v>
      </c>
      <c r="O223" s="5" t="s">
        <v>28</v>
      </c>
      <c r="P223" s="5" t="s">
        <v>28</v>
      </c>
      <c r="Q223" s="5" t="s">
        <v>28</v>
      </c>
      <c r="R223" s="5" t="s">
        <v>28</v>
      </c>
      <c r="S223" s="5" t="s">
        <v>28</v>
      </c>
      <c r="T223" s="5" t="s">
        <v>28</v>
      </c>
      <c r="U223" s="5" t="s">
        <v>896</v>
      </c>
      <c r="V223" s="5" t="s">
        <v>30</v>
      </c>
    </row>
    <row r="224" spans="1:22">
      <c r="A224" s="10" t="s">
        <v>891</v>
      </c>
      <c r="B224" s="6">
        <v>9781805014577</v>
      </c>
      <c r="C224" s="6">
        <v>9781785922633</v>
      </c>
      <c r="D224" s="7">
        <v>9781784505530</v>
      </c>
      <c r="E224" s="10"/>
      <c r="F224" s="10" t="s">
        <v>897</v>
      </c>
      <c r="G224" s="10" t="s">
        <v>898</v>
      </c>
      <c r="H224" s="8" t="s">
        <v>894</v>
      </c>
      <c r="I224" s="5" t="s">
        <v>26</v>
      </c>
      <c r="J224" s="10" t="s">
        <v>899</v>
      </c>
      <c r="K224" s="11">
        <v>2017</v>
      </c>
      <c r="L224" s="5">
        <v>2025</v>
      </c>
      <c r="M224" s="5" t="s">
        <v>28</v>
      </c>
      <c r="N224" s="5" t="s">
        <v>28</v>
      </c>
      <c r="O224" s="5" t="s">
        <v>28</v>
      </c>
      <c r="P224" s="5" t="s">
        <v>28</v>
      </c>
      <c r="Q224" s="5" t="s">
        <v>28</v>
      </c>
      <c r="R224" s="5" t="s">
        <v>28</v>
      </c>
      <c r="S224" s="5" t="s">
        <v>28</v>
      </c>
      <c r="T224" s="5" t="s">
        <v>28</v>
      </c>
      <c r="U224" s="5" t="s">
        <v>900</v>
      </c>
      <c r="V224" s="5" t="s">
        <v>30</v>
      </c>
    </row>
    <row r="225" spans="1:22">
      <c r="A225" s="10" t="s">
        <v>891</v>
      </c>
      <c r="B225" s="6">
        <v>9781805014645</v>
      </c>
      <c r="C225" s="6">
        <v>9781785924569</v>
      </c>
      <c r="D225" s="7">
        <v>9781784508326</v>
      </c>
      <c r="E225" s="10"/>
      <c r="F225" s="10" t="s">
        <v>901</v>
      </c>
      <c r="G225" s="10" t="s">
        <v>902</v>
      </c>
      <c r="H225" s="8" t="s">
        <v>894</v>
      </c>
      <c r="I225" s="5" t="s">
        <v>26</v>
      </c>
      <c r="J225" s="10" t="s">
        <v>903</v>
      </c>
      <c r="K225" s="11">
        <v>2019</v>
      </c>
      <c r="L225" s="5">
        <v>2025</v>
      </c>
      <c r="M225" s="5" t="s">
        <v>28</v>
      </c>
      <c r="N225" s="5" t="s">
        <v>28</v>
      </c>
      <c r="O225" s="5" t="s">
        <v>28</v>
      </c>
      <c r="P225" s="5" t="s">
        <v>28</v>
      </c>
      <c r="Q225" s="5" t="s">
        <v>28</v>
      </c>
      <c r="R225" s="5" t="s">
        <v>28</v>
      </c>
      <c r="S225" s="5" t="s">
        <v>28</v>
      </c>
      <c r="T225" s="5" t="s">
        <v>28</v>
      </c>
      <c r="U225" s="5" t="s">
        <v>904</v>
      </c>
      <c r="V225" s="5" t="s">
        <v>30</v>
      </c>
    </row>
    <row r="226" spans="1:22">
      <c r="A226" s="10" t="s">
        <v>891</v>
      </c>
      <c r="B226" s="6">
        <v>9781805014492</v>
      </c>
      <c r="C226" s="6">
        <v>9781843105749</v>
      </c>
      <c r="D226" s="7">
        <v>9781846427992</v>
      </c>
      <c r="E226" s="10"/>
      <c r="F226" s="10" t="s">
        <v>905</v>
      </c>
      <c r="G226" s="10" t="s">
        <v>906</v>
      </c>
      <c r="H226" s="8" t="s">
        <v>894</v>
      </c>
      <c r="I226" s="5" t="s">
        <v>26</v>
      </c>
      <c r="J226" s="10" t="s">
        <v>907</v>
      </c>
      <c r="K226" s="11">
        <v>2008</v>
      </c>
      <c r="L226" s="5">
        <v>2025</v>
      </c>
      <c r="M226" s="5" t="s">
        <v>28</v>
      </c>
      <c r="N226" s="5" t="s">
        <v>28</v>
      </c>
      <c r="O226" s="5" t="s">
        <v>28</v>
      </c>
      <c r="P226" s="5" t="s">
        <v>28</v>
      </c>
      <c r="Q226" s="5" t="s">
        <v>28</v>
      </c>
      <c r="R226" s="5" t="s">
        <v>28</v>
      </c>
      <c r="S226" s="5" t="s">
        <v>28</v>
      </c>
      <c r="T226" s="5" t="s">
        <v>28</v>
      </c>
      <c r="U226" s="5" t="s">
        <v>908</v>
      </c>
      <c r="V226" s="5" t="s">
        <v>30</v>
      </c>
    </row>
    <row r="227" spans="1:22">
      <c r="A227" s="10" t="s">
        <v>891</v>
      </c>
      <c r="B227" s="6">
        <v>9781805015079</v>
      </c>
      <c r="C227" s="6">
        <v>9781787752863</v>
      </c>
      <c r="D227" s="7">
        <v>9781787752870</v>
      </c>
      <c r="E227" s="10"/>
      <c r="F227" s="8" t="s">
        <v>909</v>
      </c>
      <c r="G227" s="8" t="s">
        <v>910</v>
      </c>
      <c r="H227" s="8" t="s">
        <v>894</v>
      </c>
      <c r="I227" s="5" t="s">
        <v>26</v>
      </c>
      <c r="J227" s="10" t="s">
        <v>911</v>
      </c>
      <c r="K227" s="9">
        <v>2020</v>
      </c>
      <c r="L227" s="5">
        <v>2025</v>
      </c>
      <c r="M227" s="5" t="s">
        <v>28</v>
      </c>
      <c r="N227" s="5" t="s">
        <v>28</v>
      </c>
      <c r="O227" s="5" t="s">
        <v>28</v>
      </c>
      <c r="P227" s="5" t="s">
        <v>28</v>
      </c>
      <c r="Q227" s="5" t="s">
        <v>28</v>
      </c>
      <c r="R227" s="5" t="s">
        <v>28</v>
      </c>
      <c r="S227" s="5" t="s">
        <v>28</v>
      </c>
      <c r="T227" s="5" t="s">
        <v>28</v>
      </c>
      <c r="U227" s="5" t="s">
        <v>912</v>
      </c>
      <c r="V227" s="5" t="s">
        <v>30</v>
      </c>
    </row>
    <row r="228" spans="1:22">
      <c r="A228" s="10" t="s">
        <v>891</v>
      </c>
      <c r="B228" s="6">
        <v>9781805016656</v>
      </c>
      <c r="C228" s="6">
        <v>9781839971402</v>
      </c>
      <c r="D228" s="7">
        <v>9781839971419</v>
      </c>
      <c r="E228" s="10"/>
      <c r="F228" s="8" t="s">
        <v>913</v>
      </c>
      <c r="G228" s="8" t="s">
        <v>914</v>
      </c>
      <c r="H228" s="8" t="s">
        <v>894</v>
      </c>
      <c r="I228" s="5" t="s">
        <v>26</v>
      </c>
      <c r="J228" s="10" t="s">
        <v>915</v>
      </c>
      <c r="K228" s="9">
        <v>2022</v>
      </c>
      <c r="L228" s="5">
        <v>2025</v>
      </c>
      <c r="M228" s="5" t="s">
        <v>28</v>
      </c>
      <c r="N228" s="5" t="s">
        <v>28</v>
      </c>
      <c r="O228" s="5" t="s">
        <v>28</v>
      </c>
      <c r="P228" s="5" t="s">
        <v>28</v>
      </c>
      <c r="Q228" s="5" t="s">
        <v>28</v>
      </c>
      <c r="R228" s="5" t="s">
        <v>28</v>
      </c>
      <c r="S228" s="5" t="s">
        <v>28</v>
      </c>
      <c r="T228" s="5" t="s">
        <v>28</v>
      </c>
      <c r="U228" s="5" t="s">
        <v>916</v>
      </c>
      <c r="V228" s="5" t="s">
        <v>30</v>
      </c>
    </row>
    <row r="229" spans="1:22">
      <c r="A229" s="10" t="s">
        <v>891</v>
      </c>
      <c r="B229" s="6">
        <v>9781805015277</v>
      </c>
      <c r="C229" s="6">
        <v>9781787752542</v>
      </c>
      <c r="D229" s="7">
        <v>9781787752559</v>
      </c>
      <c r="E229" s="10"/>
      <c r="F229" s="8" t="s">
        <v>917</v>
      </c>
      <c r="G229" s="8" t="s">
        <v>918</v>
      </c>
      <c r="H229" s="8" t="s">
        <v>894</v>
      </c>
      <c r="I229" s="5" t="s">
        <v>26</v>
      </c>
      <c r="J229" s="10" t="s">
        <v>919</v>
      </c>
      <c r="K229" s="9">
        <v>2020</v>
      </c>
      <c r="L229" s="5">
        <v>2025</v>
      </c>
      <c r="M229" s="5" t="s">
        <v>28</v>
      </c>
      <c r="N229" s="5" t="s">
        <v>28</v>
      </c>
      <c r="O229" s="5" t="s">
        <v>28</v>
      </c>
      <c r="P229" s="5" t="s">
        <v>28</v>
      </c>
      <c r="Q229" s="5" t="s">
        <v>28</v>
      </c>
      <c r="R229" s="5" t="s">
        <v>28</v>
      </c>
      <c r="S229" s="5" t="s">
        <v>28</v>
      </c>
      <c r="T229" s="5" t="s">
        <v>28</v>
      </c>
      <c r="U229" s="5" t="s">
        <v>920</v>
      </c>
      <c r="V229" s="5" t="s">
        <v>30</v>
      </c>
    </row>
    <row r="230" spans="1:22">
      <c r="A230" s="10" t="s">
        <v>891</v>
      </c>
      <c r="B230" s="6">
        <v>9781805015307</v>
      </c>
      <c r="C230" s="6">
        <v>9781787752474</v>
      </c>
      <c r="D230" s="7">
        <v>9781787752481</v>
      </c>
      <c r="E230" s="10"/>
      <c r="F230" s="8" t="s">
        <v>921</v>
      </c>
      <c r="G230" s="8" t="s">
        <v>918</v>
      </c>
      <c r="H230" s="8" t="s">
        <v>894</v>
      </c>
      <c r="I230" s="5" t="s">
        <v>26</v>
      </c>
      <c r="J230" s="10" t="s">
        <v>922</v>
      </c>
      <c r="K230" s="9">
        <v>2020</v>
      </c>
      <c r="L230" s="5">
        <v>2025</v>
      </c>
      <c r="M230" s="5" t="s">
        <v>28</v>
      </c>
      <c r="N230" s="5" t="s">
        <v>28</v>
      </c>
      <c r="O230" s="5" t="s">
        <v>28</v>
      </c>
      <c r="P230" s="5" t="s">
        <v>28</v>
      </c>
      <c r="Q230" s="5" t="s">
        <v>28</v>
      </c>
      <c r="R230" s="5" t="s">
        <v>28</v>
      </c>
      <c r="S230" s="5" t="s">
        <v>28</v>
      </c>
      <c r="T230" s="5" t="s">
        <v>28</v>
      </c>
      <c r="U230" s="5" t="s">
        <v>923</v>
      </c>
      <c r="V230" s="5" t="s">
        <v>30</v>
      </c>
    </row>
    <row r="231" spans="1:22">
      <c r="A231" s="10" t="s">
        <v>891</v>
      </c>
      <c r="B231" s="6">
        <v>9781805014355</v>
      </c>
      <c r="C231" s="6">
        <v>9781849055628</v>
      </c>
      <c r="D231" s="6">
        <v>9781784500016</v>
      </c>
      <c r="E231" s="10"/>
      <c r="F231" s="10" t="s">
        <v>924</v>
      </c>
      <c r="G231" s="10" t="s">
        <v>925</v>
      </c>
      <c r="H231" s="8" t="s">
        <v>894</v>
      </c>
      <c r="I231" s="5" t="s">
        <v>26</v>
      </c>
      <c r="J231" s="10" t="s">
        <v>926</v>
      </c>
      <c r="K231" s="11">
        <v>2015</v>
      </c>
      <c r="L231" s="5">
        <v>2025</v>
      </c>
      <c r="M231" s="5" t="s">
        <v>28</v>
      </c>
      <c r="N231" s="5" t="s">
        <v>28</v>
      </c>
      <c r="O231" s="5" t="s">
        <v>28</v>
      </c>
      <c r="P231" s="5" t="s">
        <v>28</v>
      </c>
      <c r="Q231" s="5" t="s">
        <v>28</v>
      </c>
      <c r="R231" s="5" t="s">
        <v>28</v>
      </c>
      <c r="S231" s="5" t="s">
        <v>28</v>
      </c>
      <c r="T231" s="5" t="s">
        <v>28</v>
      </c>
      <c r="U231" s="5" t="s">
        <v>927</v>
      </c>
      <c r="V231" s="5" t="s">
        <v>30</v>
      </c>
    </row>
    <row r="232" spans="1:22">
      <c r="A232" s="10" t="s">
        <v>891</v>
      </c>
      <c r="B232" s="6">
        <v>9781805014485</v>
      </c>
      <c r="C232" s="6">
        <v>9781849053266</v>
      </c>
      <c r="D232" s="6">
        <v>9780857007438</v>
      </c>
      <c r="E232" s="10"/>
      <c r="F232" s="10" t="s">
        <v>928</v>
      </c>
      <c r="G232" s="10" t="s">
        <v>925</v>
      </c>
      <c r="H232" s="8" t="s">
        <v>894</v>
      </c>
      <c r="I232" s="5" t="s">
        <v>26</v>
      </c>
      <c r="J232" s="10" t="s">
        <v>929</v>
      </c>
      <c r="K232" s="11">
        <v>2013</v>
      </c>
      <c r="L232" s="5">
        <v>2025</v>
      </c>
      <c r="M232" s="5" t="s">
        <v>28</v>
      </c>
      <c r="N232" s="5" t="s">
        <v>28</v>
      </c>
      <c r="O232" s="5" t="s">
        <v>28</v>
      </c>
      <c r="P232" s="5" t="s">
        <v>28</v>
      </c>
      <c r="Q232" s="5" t="s">
        <v>28</v>
      </c>
      <c r="R232" s="5" t="s">
        <v>28</v>
      </c>
      <c r="S232" s="5" t="s">
        <v>28</v>
      </c>
      <c r="T232" s="5" t="s">
        <v>28</v>
      </c>
      <c r="U232" s="5" t="s">
        <v>930</v>
      </c>
      <c r="V232" s="5" t="s">
        <v>30</v>
      </c>
    </row>
    <row r="233" spans="1:22">
      <c r="A233" s="10" t="s">
        <v>891</v>
      </c>
      <c r="B233" s="6">
        <v>9781805016502</v>
      </c>
      <c r="C233" s="6">
        <v>9781839970184</v>
      </c>
      <c r="D233" s="7">
        <v>9781839970177</v>
      </c>
      <c r="E233" s="10"/>
      <c r="F233" s="8" t="s">
        <v>931</v>
      </c>
      <c r="G233" s="8" t="s">
        <v>932</v>
      </c>
      <c r="H233" s="8" t="s">
        <v>894</v>
      </c>
      <c r="I233" s="5" t="s">
        <v>26</v>
      </c>
      <c r="J233" s="10" t="s">
        <v>933</v>
      </c>
      <c r="K233" s="9">
        <v>2022</v>
      </c>
      <c r="L233" s="5">
        <v>2025</v>
      </c>
      <c r="M233" s="5" t="s">
        <v>28</v>
      </c>
      <c r="N233" s="5" t="s">
        <v>28</v>
      </c>
      <c r="O233" s="5" t="s">
        <v>28</v>
      </c>
      <c r="P233" s="5" t="s">
        <v>28</v>
      </c>
      <c r="Q233" s="5" t="s">
        <v>28</v>
      </c>
      <c r="R233" s="5" t="s">
        <v>28</v>
      </c>
      <c r="S233" s="5" t="s">
        <v>28</v>
      </c>
      <c r="T233" s="5" t="s">
        <v>28</v>
      </c>
      <c r="U233" s="5" t="s">
        <v>934</v>
      </c>
      <c r="V233" s="5" t="s">
        <v>30</v>
      </c>
    </row>
    <row r="234" spans="1:22">
      <c r="A234" s="10" t="s">
        <v>891</v>
      </c>
      <c r="B234" s="6">
        <v>9781805014393</v>
      </c>
      <c r="C234" s="6">
        <v>9781785920745</v>
      </c>
      <c r="D234" s="6">
        <v>9781784504878</v>
      </c>
      <c r="E234" s="10"/>
      <c r="F234" s="10" t="s">
        <v>935</v>
      </c>
      <c r="G234" s="10" t="s">
        <v>936</v>
      </c>
      <c r="H234" s="8" t="s">
        <v>894</v>
      </c>
      <c r="I234" s="5" t="s">
        <v>26</v>
      </c>
      <c r="J234" s="10" t="s">
        <v>937</v>
      </c>
      <c r="K234" s="11">
        <v>2017</v>
      </c>
      <c r="L234" s="5">
        <v>2025</v>
      </c>
      <c r="M234" s="5" t="s">
        <v>28</v>
      </c>
      <c r="N234" s="5" t="s">
        <v>28</v>
      </c>
      <c r="O234" s="5" t="s">
        <v>28</v>
      </c>
      <c r="P234" s="5" t="s">
        <v>28</v>
      </c>
      <c r="Q234" s="5" t="s">
        <v>28</v>
      </c>
      <c r="R234" s="5" t="s">
        <v>28</v>
      </c>
      <c r="S234" s="5" t="s">
        <v>28</v>
      </c>
      <c r="T234" s="5" t="s">
        <v>28</v>
      </c>
      <c r="U234" s="5" t="s">
        <v>938</v>
      </c>
      <c r="V234" s="5" t="s">
        <v>30</v>
      </c>
    </row>
    <row r="235" spans="1:22">
      <c r="A235" s="10" t="s">
        <v>891</v>
      </c>
      <c r="B235" s="6">
        <v>9781805015482</v>
      </c>
      <c r="C235" s="6">
        <v>9781787753532</v>
      </c>
      <c r="D235" s="7">
        <v>9781787753549</v>
      </c>
      <c r="E235" s="10"/>
      <c r="F235" s="8" t="s">
        <v>939</v>
      </c>
      <c r="G235" s="8" t="s">
        <v>940</v>
      </c>
      <c r="H235" s="8" t="s">
        <v>894</v>
      </c>
      <c r="I235" s="5" t="s">
        <v>26</v>
      </c>
      <c r="J235" s="10" t="s">
        <v>941</v>
      </c>
      <c r="K235" s="9">
        <v>2022</v>
      </c>
      <c r="L235" s="5">
        <v>2025</v>
      </c>
      <c r="M235" s="5" t="s">
        <v>28</v>
      </c>
      <c r="N235" s="5" t="s">
        <v>28</v>
      </c>
      <c r="O235" s="5" t="s">
        <v>28</v>
      </c>
      <c r="P235" s="5" t="s">
        <v>28</v>
      </c>
      <c r="Q235" s="5" t="s">
        <v>28</v>
      </c>
      <c r="R235" s="5" t="s">
        <v>28</v>
      </c>
      <c r="S235" s="5" t="s">
        <v>28</v>
      </c>
      <c r="T235" s="5" t="s">
        <v>28</v>
      </c>
      <c r="U235" s="5" t="s">
        <v>942</v>
      </c>
      <c r="V235" s="5" t="s">
        <v>30</v>
      </c>
    </row>
    <row r="236" spans="1:22">
      <c r="A236" s="10" t="s">
        <v>891</v>
      </c>
      <c r="B236" s="6">
        <v>9781805016106</v>
      </c>
      <c r="C236" s="6">
        <v>9781787757240</v>
      </c>
      <c r="D236" s="7">
        <v>9781787757363</v>
      </c>
      <c r="E236" s="10"/>
      <c r="F236" s="8" t="s">
        <v>943</v>
      </c>
      <c r="G236" s="10" t="s">
        <v>944</v>
      </c>
      <c r="H236" s="8" t="s">
        <v>894</v>
      </c>
      <c r="I236" s="5" t="s">
        <v>26</v>
      </c>
      <c r="J236" s="10" t="s">
        <v>945</v>
      </c>
      <c r="K236" s="9">
        <v>2022</v>
      </c>
      <c r="L236" s="5">
        <v>2025</v>
      </c>
      <c r="M236" s="5" t="s">
        <v>28</v>
      </c>
      <c r="N236" s="5" t="s">
        <v>28</v>
      </c>
      <c r="O236" s="5" t="s">
        <v>28</v>
      </c>
      <c r="P236" s="5" t="s">
        <v>28</v>
      </c>
      <c r="Q236" s="5" t="s">
        <v>28</v>
      </c>
      <c r="R236" s="5" t="s">
        <v>28</v>
      </c>
      <c r="S236" s="5" t="s">
        <v>28</v>
      </c>
      <c r="T236" s="5" t="s">
        <v>28</v>
      </c>
      <c r="U236" s="5" t="s">
        <v>946</v>
      </c>
      <c r="V236" s="5" t="s">
        <v>30</v>
      </c>
    </row>
    <row r="237" spans="1:22">
      <c r="A237" s="10" t="s">
        <v>891</v>
      </c>
      <c r="B237" s="6">
        <v>9781805017035</v>
      </c>
      <c r="C237" s="6">
        <v>9781839976575</v>
      </c>
      <c r="D237" s="7">
        <v>9781839976582</v>
      </c>
      <c r="E237" s="10"/>
      <c r="F237" s="8" t="s">
        <v>947</v>
      </c>
      <c r="G237" s="8" t="s">
        <v>948</v>
      </c>
      <c r="H237" s="8" t="s">
        <v>894</v>
      </c>
      <c r="I237" s="5" t="s">
        <v>26</v>
      </c>
      <c r="J237" s="10" t="s">
        <v>949</v>
      </c>
      <c r="K237" s="9">
        <v>2023</v>
      </c>
      <c r="L237" s="5">
        <v>2025</v>
      </c>
      <c r="M237" s="5" t="s">
        <v>28</v>
      </c>
      <c r="N237" s="5" t="s">
        <v>28</v>
      </c>
      <c r="O237" s="5" t="s">
        <v>28</v>
      </c>
      <c r="P237" s="5" t="s">
        <v>28</v>
      </c>
      <c r="Q237" s="5" t="s">
        <v>28</v>
      </c>
      <c r="R237" s="5" t="s">
        <v>28</v>
      </c>
      <c r="S237" s="5" t="s">
        <v>28</v>
      </c>
      <c r="T237" s="5" t="s">
        <v>28</v>
      </c>
      <c r="U237" s="5" t="s">
        <v>950</v>
      </c>
      <c r="V237" s="5" t="s">
        <v>30</v>
      </c>
    </row>
    <row r="238" spans="1:22">
      <c r="A238" s="10" t="s">
        <v>891</v>
      </c>
      <c r="B238" s="6">
        <v>9781805016427</v>
      </c>
      <c r="C238" s="6">
        <v>9781787759299</v>
      </c>
      <c r="D238" s="7">
        <v>9781787759305</v>
      </c>
      <c r="E238" s="10"/>
      <c r="F238" s="8" t="s">
        <v>951</v>
      </c>
      <c r="G238" s="8" t="s">
        <v>952</v>
      </c>
      <c r="H238" s="8" t="s">
        <v>894</v>
      </c>
      <c r="I238" s="5" t="s">
        <v>26</v>
      </c>
      <c r="J238" s="10" t="s">
        <v>953</v>
      </c>
      <c r="K238" s="9">
        <v>2021</v>
      </c>
      <c r="L238" s="5">
        <v>2025</v>
      </c>
      <c r="M238" s="5" t="s">
        <v>28</v>
      </c>
      <c r="N238" s="5" t="s">
        <v>28</v>
      </c>
      <c r="O238" s="5" t="s">
        <v>28</v>
      </c>
      <c r="P238" s="5" t="s">
        <v>28</v>
      </c>
      <c r="Q238" s="5" t="s">
        <v>28</v>
      </c>
      <c r="R238" s="5" t="s">
        <v>28</v>
      </c>
      <c r="S238" s="5" t="s">
        <v>28</v>
      </c>
      <c r="T238" s="5" t="s">
        <v>28</v>
      </c>
      <c r="U238" s="5" t="s">
        <v>954</v>
      </c>
      <c r="V238" s="5" t="s">
        <v>30</v>
      </c>
    </row>
    <row r="239" spans="1:22">
      <c r="A239" s="10" t="s">
        <v>891</v>
      </c>
      <c r="B239" s="6">
        <v>9781805016243</v>
      </c>
      <c r="C239" s="6">
        <v>9781787758186</v>
      </c>
      <c r="D239" s="7">
        <v>9781787758193</v>
      </c>
      <c r="E239" s="10"/>
      <c r="F239" s="8" t="s">
        <v>955</v>
      </c>
      <c r="G239" s="8" t="s">
        <v>956</v>
      </c>
      <c r="H239" s="8" t="s">
        <v>894</v>
      </c>
      <c r="I239" s="5" t="s">
        <v>26</v>
      </c>
      <c r="J239" s="10" t="s">
        <v>957</v>
      </c>
      <c r="K239" s="9">
        <v>2022</v>
      </c>
      <c r="L239" s="5">
        <v>2025</v>
      </c>
      <c r="M239" s="5" t="s">
        <v>28</v>
      </c>
      <c r="N239" s="5" t="s">
        <v>28</v>
      </c>
      <c r="O239" s="5" t="s">
        <v>28</v>
      </c>
      <c r="P239" s="5" t="s">
        <v>28</v>
      </c>
      <c r="Q239" s="5" t="s">
        <v>28</v>
      </c>
      <c r="R239" s="5" t="s">
        <v>28</v>
      </c>
      <c r="S239" s="5" t="s">
        <v>28</v>
      </c>
      <c r="T239" s="5" t="s">
        <v>28</v>
      </c>
      <c r="U239" s="5" t="s">
        <v>958</v>
      </c>
      <c r="V239" s="5" t="s">
        <v>30</v>
      </c>
    </row>
    <row r="240" spans="1:22">
      <c r="A240" s="10" t="s">
        <v>891</v>
      </c>
      <c r="B240" s="6">
        <v>9781805016175</v>
      </c>
      <c r="C240" s="6">
        <v>9781787758148</v>
      </c>
      <c r="D240" s="7">
        <v>9781787758155</v>
      </c>
      <c r="E240" s="10"/>
      <c r="F240" s="8" t="s">
        <v>959</v>
      </c>
      <c r="G240" s="8" t="s">
        <v>960</v>
      </c>
      <c r="H240" s="8" t="s">
        <v>894</v>
      </c>
      <c r="I240" s="5" t="s">
        <v>26</v>
      </c>
      <c r="J240" s="10" t="s">
        <v>961</v>
      </c>
      <c r="K240" s="9">
        <v>2022</v>
      </c>
      <c r="L240" s="5">
        <v>2025</v>
      </c>
      <c r="M240" s="5" t="s">
        <v>28</v>
      </c>
      <c r="N240" s="5" t="s">
        <v>28</v>
      </c>
      <c r="O240" s="5" t="s">
        <v>28</v>
      </c>
      <c r="P240" s="5" t="s">
        <v>28</v>
      </c>
      <c r="Q240" s="5" t="s">
        <v>28</v>
      </c>
      <c r="R240" s="5" t="s">
        <v>28</v>
      </c>
      <c r="S240" s="5" t="s">
        <v>28</v>
      </c>
      <c r="T240" s="5" t="s">
        <v>28</v>
      </c>
      <c r="U240" s="5" t="s">
        <v>962</v>
      </c>
      <c r="V240" s="5" t="s">
        <v>30</v>
      </c>
    </row>
    <row r="241" spans="1:22">
      <c r="A241" s="10" t="s">
        <v>891</v>
      </c>
      <c r="B241" s="6">
        <v>9781805015420</v>
      </c>
      <c r="C241" s="6">
        <v>9781787753310</v>
      </c>
      <c r="D241" s="7">
        <v>9781787753327</v>
      </c>
      <c r="E241" s="10"/>
      <c r="F241" s="8" t="s">
        <v>963</v>
      </c>
      <c r="G241" s="8" t="s">
        <v>964</v>
      </c>
      <c r="H241" s="8" t="s">
        <v>894</v>
      </c>
      <c r="I241" s="5" t="s">
        <v>26</v>
      </c>
      <c r="J241" s="10" t="s">
        <v>965</v>
      </c>
      <c r="K241" s="9">
        <v>2021</v>
      </c>
      <c r="L241" s="5">
        <v>2025</v>
      </c>
      <c r="M241" s="5" t="s">
        <v>28</v>
      </c>
      <c r="N241" s="5" t="s">
        <v>28</v>
      </c>
      <c r="O241" s="5" t="s">
        <v>28</v>
      </c>
      <c r="P241" s="5" t="s">
        <v>28</v>
      </c>
      <c r="Q241" s="5" t="s">
        <v>28</v>
      </c>
      <c r="R241" s="5" t="s">
        <v>28</v>
      </c>
      <c r="S241" s="5" t="s">
        <v>28</v>
      </c>
      <c r="T241" s="5" t="s">
        <v>28</v>
      </c>
      <c r="U241" s="5" t="s">
        <v>966</v>
      </c>
      <c r="V241" s="5" t="s">
        <v>30</v>
      </c>
    </row>
    <row r="242" spans="1:22">
      <c r="A242" s="10" t="s">
        <v>891</v>
      </c>
      <c r="B242" s="6">
        <v>9781805015055</v>
      </c>
      <c r="C242" s="6">
        <v>9781787752450</v>
      </c>
      <c r="D242" s="7">
        <v>9781787752467</v>
      </c>
      <c r="E242" s="10"/>
      <c r="F242" s="8" t="s">
        <v>967</v>
      </c>
      <c r="G242" s="8" t="s">
        <v>968</v>
      </c>
      <c r="H242" s="8" t="s">
        <v>894</v>
      </c>
      <c r="I242" s="5" t="s">
        <v>26</v>
      </c>
      <c r="J242" s="10" t="s">
        <v>969</v>
      </c>
      <c r="K242" s="9">
        <v>2021</v>
      </c>
      <c r="L242" s="5">
        <v>2025</v>
      </c>
      <c r="M242" s="5" t="s">
        <v>28</v>
      </c>
      <c r="N242" s="5" t="s">
        <v>28</v>
      </c>
      <c r="O242" s="5" t="s">
        <v>28</v>
      </c>
      <c r="P242" s="5" t="s">
        <v>28</v>
      </c>
      <c r="Q242" s="5" t="s">
        <v>28</v>
      </c>
      <c r="R242" s="5" t="s">
        <v>28</v>
      </c>
      <c r="S242" s="5" t="s">
        <v>28</v>
      </c>
      <c r="T242" s="5" t="s">
        <v>28</v>
      </c>
      <c r="U242" s="5" t="s">
        <v>970</v>
      </c>
      <c r="V242" s="5" t="s">
        <v>30</v>
      </c>
    </row>
    <row r="243" spans="1:22">
      <c r="A243" s="10" t="s">
        <v>891</v>
      </c>
      <c r="B243" s="6">
        <v>9781805016304</v>
      </c>
      <c r="C243" s="6">
        <v>9781787759213</v>
      </c>
      <c r="D243" s="7">
        <v>9781787759220</v>
      </c>
      <c r="E243" s="10"/>
      <c r="F243" s="8" t="s">
        <v>971</v>
      </c>
      <c r="G243" s="8" t="s">
        <v>972</v>
      </c>
      <c r="H243" s="8" t="s">
        <v>894</v>
      </c>
      <c r="I243" s="5" t="s">
        <v>26</v>
      </c>
      <c r="J243" s="10" t="s">
        <v>973</v>
      </c>
      <c r="K243" s="9">
        <v>2022</v>
      </c>
      <c r="L243" s="5">
        <v>2025</v>
      </c>
      <c r="M243" s="5" t="s">
        <v>28</v>
      </c>
      <c r="N243" s="5" t="s">
        <v>28</v>
      </c>
      <c r="O243" s="5" t="s">
        <v>28</v>
      </c>
      <c r="P243" s="5" t="s">
        <v>28</v>
      </c>
      <c r="Q243" s="5" t="s">
        <v>28</v>
      </c>
      <c r="R243" s="5" t="s">
        <v>28</v>
      </c>
      <c r="S243" s="5" t="s">
        <v>28</v>
      </c>
      <c r="T243" s="5" t="s">
        <v>28</v>
      </c>
      <c r="U243" s="5" t="s">
        <v>974</v>
      </c>
      <c r="V243" s="5" t="s">
        <v>30</v>
      </c>
    </row>
    <row r="244" spans="1:22">
      <c r="A244" s="10" t="s">
        <v>891</v>
      </c>
      <c r="B244" s="6">
        <v>9781805015949</v>
      </c>
      <c r="C244" s="6">
        <v>9781787755994</v>
      </c>
      <c r="D244" s="7">
        <v>9781787756007</v>
      </c>
      <c r="E244" s="10"/>
      <c r="F244" s="8" t="s">
        <v>975</v>
      </c>
      <c r="G244" s="8" t="s">
        <v>976</v>
      </c>
      <c r="H244" s="8" t="s">
        <v>894</v>
      </c>
      <c r="I244" s="5" t="s">
        <v>26</v>
      </c>
      <c r="J244" s="10" t="s">
        <v>977</v>
      </c>
      <c r="K244" s="9">
        <v>2021</v>
      </c>
      <c r="L244" s="5">
        <v>2025</v>
      </c>
      <c r="M244" s="5" t="s">
        <v>28</v>
      </c>
      <c r="N244" s="5" t="s">
        <v>28</v>
      </c>
      <c r="O244" s="5" t="s">
        <v>28</v>
      </c>
      <c r="P244" s="5" t="s">
        <v>28</v>
      </c>
      <c r="Q244" s="5" t="s">
        <v>28</v>
      </c>
      <c r="R244" s="5" t="s">
        <v>28</v>
      </c>
      <c r="S244" s="5" t="s">
        <v>28</v>
      </c>
      <c r="T244" s="5" t="s">
        <v>28</v>
      </c>
      <c r="U244" s="5" t="s">
        <v>978</v>
      </c>
      <c r="V244" s="5" t="s">
        <v>30</v>
      </c>
    </row>
    <row r="245" spans="1:22">
      <c r="A245" s="10" t="s">
        <v>891</v>
      </c>
      <c r="B245" s="6">
        <v>9781805015888</v>
      </c>
      <c r="C245" s="6">
        <v>9781787755574</v>
      </c>
      <c r="D245" s="7">
        <v>9781787755581</v>
      </c>
      <c r="E245" s="10"/>
      <c r="F245" s="8" t="s">
        <v>979</v>
      </c>
      <c r="G245" s="8" t="s">
        <v>980</v>
      </c>
      <c r="H245" s="8" t="s">
        <v>894</v>
      </c>
      <c r="I245" s="5" t="s">
        <v>26</v>
      </c>
      <c r="J245" s="10" t="s">
        <v>981</v>
      </c>
      <c r="K245" s="9">
        <v>2021</v>
      </c>
      <c r="L245" s="5">
        <v>2025</v>
      </c>
      <c r="M245" s="5" t="s">
        <v>28</v>
      </c>
      <c r="N245" s="5" t="s">
        <v>28</v>
      </c>
      <c r="O245" s="5" t="s">
        <v>28</v>
      </c>
      <c r="P245" s="5" t="s">
        <v>28</v>
      </c>
      <c r="Q245" s="5" t="s">
        <v>28</v>
      </c>
      <c r="R245" s="5" t="s">
        <v>28</v>
      </c>
      <c r="S245" s="5" t="s">
        <v>28</v>
      </c>
      <c r="T245" s="5" t="s">
        <v>28</v>
      </c>
      <c r="U245" s="5" t="s">
        <v>982</v>
      </c>
      <c r="V245" s="5" t="s">
        <v>30</v>
      </c>
    </row>
    <row r="246" spans="1:22">
      <c r="A246" s="10" t="s">
        <v>891</v>
      </c>
      <c r="B246" s="6">
        <v>9781805014713</v>
      </c>
      <c r="C246" s="6">
        <v>9781785924620</v>
      </c>
      <c r="D246" s="7">
        <v>9781784508395</v>
      </c>
      <c r="E246" s="10"/>
      <c r="F246" s="8" t="s">
        <v>983</v>
      </c>
      <c r="G246" s="8" t="s">
        <v>984</v>
      </c>
      <c r="H246" s="8" t="s">
        <v>894</v>
      </c>
      <c r="I246" s="5" t="s">
        <v>26</v>
      </c>
      <c r="J246" s="10" t="s">
        <v>985</v>
      </c>
      <c r="K246" s="9">
        <v>2020</v>
      </c>
      <c r="L246" s="5">
        <v>2025</v>
      </c>
      <c r="M246" s="5" t="s">
        <v>28</v>
      </c>
      <c r="N246" s="5" t="s">
        <v>28</v>
      </c>
      <c r="O246" s="5" t="s">
        <v>28</v>
      </c>
      <c r="P246" s="5" t="s">
        <v>28</v>
      </c>
      <c r="Q246" s="5" t="s">
        <v>28</v>
      </c>
      <c r="R246" s="5" t="s">
        <v>28</v>
      </c>
      <c r="S246" s="5" t="s">
        <v>28</v>
      </c>
      <c r="T246" s="5" t="s">
        <v>28</v>
      </c>
      <c r="U246" s="5" t="s">
        <v>986</v>
      </c>
      <c r="V246" s="5" t="s">
        <v>30</v>
      </c>
    </row>
    <row r="247" spans="1:22">
      <c r="A247" s="10" t="s">
        <v>891</v>
      </c>
      <c r="B247" s="6">
        <v>9781805015031</v>
      </c>
      <c r="C247" s="6">
        <v>9781787751156</v>
      </c>
      <c r="D247" s="7">
        <v>9781787751163</v>
      </c>
      <c r="E247" s="10"/>
      <c r="F247" s="8" t="s">
        <v>987</v>
      </c>
      <c r="G247" s="8" t="s">
        <v>988</v>
      </c>
      <c r="H247" s="8" t="s">
        <v>894</v>
      </c>
      <c r="I247" s="5" t="s">
        <v>26</v>
      </c>
      <c r="J247" s="10" t="s">
        <v>989</v>
      </c>
      <c r="K247" s="9">
        <v>2021</v>
      </c>
      <c r="L247" s="5">
        <v>2025</v>
      </c>
      <c r="M247" s="5" t="s">
        <v>28</v>
      </c>
      <c r="N247" s="5" t="s">
        <v>28</v>
      </c>
      <c r="O247" s="5" t="s">
        <v>28</v>
      </c>
      <c r="P247" s="5" t="s">
        <v>28</v>
      </c>
      <c r="Q247" s="5" t="s">
        <v>28</v>
      </c>
      <c r="R247" s="5" t="s">
        <v>28</v>
      </c>
      <c r="S247" s="5" t="s">
        <v>28</v>
      </c>
      <c r="T247" s="5" t="s">
        <v>28</v>
      </c>
      <c r="U247" s="5" t="s">
        <v>990</v>
      </c>
      <c r="V247" s="5" t="s">
        <v>30</v>
      </c>
    </row>
    <row r="248" spans="1:22">
      <c r="A248" s="10" t="s">
        <v>891</v>
      </c>
      <c r="B248" s="6">
        <v>9781805016045</v>
      </c>
      <c r="C248" s="6">
        <v>9781787757158</v>
      </c>
      <c r="D248" s="7">
        <v>9781787757165</v>
      </c>
      <c r="E248" s="10"/>
      <c r="F248" s="8" t="s">
        <v>991</v>
      </c>
      <c r="G248" s="8" t="s">
        <v>767</v>
      </c>
      <c r="H248" s="8" t="s">
        <v>894</v>
      </c>
      <c r="I248" s="5" t="s">
        <v>26</v>
      </c>
      <c r="J248" s="10" t="s">
        <v>992</v>
      </c>
      <c r="K248" s="9">
        <v>2021</v>
      </c>
      <c r="L248" s="5">
        <v>2025</v>
      </c>
      <c r="M248" s="5" t="s">
        <v>28</v>
      </c>
      <c r="N248" s="5" t="s">
        <v>28</v>
      </c>
      <c r="O248" s="5" t="s">
        <v>28</v>
      </c>
      <c r="P248" s="5" t="s">
        <v>28</v>
      </c>
      <c r="Q248" s="5" t="s">
        <v>28</v>
      </c>
      <c r="R248" s="5" t="s">
        <v>28</v>
      </c>
      <c r="S248" s="5" t="s">
        <v>28</v>
      </c>
      <c r="T248" s="5" t="s">
        <v>28</v>
      </c>
      <c r="U248" s="5" t="s">
        <v>993</v>
      </c>
      <c r="V248" s="5" t="s">
        <v>30</v>
      </c>
    </row>
    <row r="249" spans="1:22">
      <c r="A249" s="10" t="s">
        <v>891</v>
      </c>
      <c r="B249" s="6">
        <v>9781805014669</v>
      </c>
      <c r="C249" s="6">
        <v>9781785924408</v>
      </c>
      <c r="D249" s="7">
        <v>9781784508135</v>
      </c>
      <c r="E249" s="10"/>
      <c r="F249" s="10" t="s">
        <v>994</v>
      </c>
      <c r="G249" s="10" t="s">
        <v>995</v>
      </c>
      <c r="H249" s="8" t="s">
        <v>894</v>
      </c>
      <c r="I249" s="5" t="s">
        <v>26</v>
      </c>
      <c r="J249" s="10" t="s">
        <v>996</v>
      </c>
      <c r="K249" s="11">
        <v>2018</v>
      </c>
      <c r="L249" s="5">
        <v>2025</v>
      </c>
      <c r="M249" s="5" t="s">
        <v>28</v>
      </c>
      <c r="N249" s="5" t="s">
        <v>28</v>
      </c>
      <c r="O249" s="5" t="s">
        <v>28</v>
      </c>
      <c r="P249" s="5" t="s">
        <v>28</v>
      </c>
      <c r="Q249" s="5" t="s">
        <v>28</v>
      </c>
      <c r="R249" s="5" t="s">
        <v>28</v>
      </c>
      <c r="S249" s="5" t="s">
        <v>28</v>
      </c>
      <c r="T249" s="5" t="s">
        <v>28</v>
      </c>
      <c r="U249" s="5" t="s">
        <v>997</v>
      </c>
      <c r="V249" s="5" t="s">
        <v>30</v>
      </c>
    </row>
    <row r="250" spans="1:22">
      <c r="A250" s="10" t="s">
        <v>891</v>
      </c>
      <c r="B250" s="6">
        <v>9781805016489</v>
      </c>
      <c r="C250" s="6">
        <v>9781839970085</v>
      </c>
      <c r="D250" s="7">
        <v>9781839970092</v>
      </c>
      <c r="E250" s="10"/>
      <c r="F250" s="8" t="s">
        <v>998</v>
      </c>
      <c r="G250" s="8" t="s">
        <v>999</v>
      </c>
      <c r="H250" s="8" t="s">
        <v>894</v>
      </c>
      <c r="I250" s="5" t="s">
        <v>26</v>
      </c>
      <c r="J250" s="10" t="s">
        <v>1000</v>
      </c>
      <c r="K250" s="9">
        <v>2022</v>
      </c>
      <c r="L250" s="5">
        <v>2025</v>
      </c>
      <c r="M250" s="5" t="s">
        <v>28</v>
      </c>
      <c r="N250" s="5" t="s">
        <v>28</v>
      </c>
      <c r="O250" s="5" t="s">
        <v>28</v>
      </c>
      <c r="P250" s="5" t="s">
        <v>28</v>
      </c>
      <c r="Q250" s="5" t="s">
        <v>28</v>
      </c>
      <c r="R250" s="5" t="s">
        <v>28</v>
      </c>
      <c r="S250" s="5" t="s">
        <v>28</v>
      </c>
      <c r="T250" s="5" t="s">
        <v>28</v>
      </c>
      <c r="U250" s="5" t="s">
        <v>1001</v>
      </c>
      <c r="V250" s="5" t="s">
        <v>30</v>
      </c>
    </row>
    <row r="251" spans="1:22">
      <c r="A251" s="10" t="s">
        <v>891</v>
      </c>
      <c r="B251" s="6">
        <v>9781805015475</v>
      </c>
      <c r="C251" s="6">
        <v>9781787753822</v>
      </c>
      <c r="D251" s="7">
        <v>9781787753839</v>
      </c>
      <c r="E251" s="10"/>
      <c r="F251" s="8" t="s">
        <v>1002</v>
      </c>
      <c r="G251" s="8" t="s">
        <v>1003</v>
      </c>
      <c r="H251" s="8" t="s">
        <v>894</v>
      </c>
      <c r="I251" s="5" t="s">
        <v>26</v>
      </c>
      <c r="J251" s="10" t="s">
        <v>1004</v>
      </c>
      <c r="K251" s="9">
        <v>2021</v>
      </c>
      <c r="L251" s="5">
        <v>2025</v>
      </c>
      <c r="M251" s="5" t="s">
        <v>28</v>
      </c>
      <c r="N251" s="5" t="s">
        <v>28</v>
      </c>
      <c r="O251" s="5" t="s">
        <v>28</v>
      </c>
      <c r="P251" s="5" t="s">
        <v>28</v>
      </c>
      <c r="Q251" s="5" t="s">
        <v>28</v>
      </c>
      <c r="R251" s="5" t="s">
        <v>28</v>
      </c>
      <c r="S251" s="5" t="s">
        <v>28</v>
      </c>
      <c r="T251" s="5" t="s">
        <v>28</v>
      </c>
      <c r="U251" s="5" t="s">
        <v>1005</v>
      </c>
      <c r="V251" s="5" t="s">
        <v>30</v>
      </c>
    </row>
    <row r="252" spans="1:22">
      <c r="A252" s="10" t="s">
        <v>891</v>
      </c>
      <c r="B252" s="6">
        <v>9781805014348</v>
      </c>
      <c r="C252" s="6">
        <v>9781849054027</v>
      </c>
      <c r="D252" s="7">
        <v>9780857007704</v>
      </c>
      <c r="E252" s="10"/>
      <c r="F252" s="10" t="s">
        <v>1006</v>
      </c>
      <c r="G252" s="10" t="s">
        <v>1007</v>
      </c>
      <c r="H252" s="8" t="s">
        <v>894</v>
      </c>
      <c r="I252" s="5" t="s">
        <v>26</v>
      </c>
      <c r="J252" s="10" t="s">
        <v>1008</v>
      </c>
      <c r="K252" s="11">
        <v>2019</v>
      </c>
      <c r="L252" s="5">
        <v>2025</v>
      </c>
      <c r="M252" s="5" t="s">
        <v>28</v>
      </c>
      <c r="N252" s="5" t="s">
        <v>28</v>
      </c>
      <c r="O252" s="5" t="s">
        <v>28</v>
      </c>
      <c r="P252" s="5" t="s">
        <v>28</v>
      </c>
      <c r="Q252" s="5" t="s">
        <v>28</v>
      </c>
      <c r="R252" s="5" t="s">
        <v>28</v>
      </c>
      <c r="S252" s="5" t="s">
        <v>28</v>
      </c>
      <c r="T252" s="5" t="s">
        <v>28</v>
      </c>
      <c r="U252" s="5" t="s">
        <v>1009</v>
      </c>
      <c r="V252" s="5" t="s">
        <v>30</v>
      </c>
    </row>
    <row r="253" spans="1:22">
      <c r="A253" s="10" t="s">
        <v>891</v>
      </c>
      <c r="B253" s="6">
        <v>9781805014607</v>
      </c>
      <c r="C253" s="6">
        <v>9781785927829</v>
      </c>
      <c r="D253" s="7">
        <v>9781784507022</v>
      </c>
      <c r="E253" s="10"/>
      <c r="F253" s="10" t="s">
        <v>1010</v>
      </c>
      <c r="G253" s="10" t="s">
        <v>1011</v>
      </c>
      <c r="H253" s="8" t="s">
        <v>894</v>
      </c>
      <c r="I253" s="5" t="s">
        <v>26</v>
      </c>
      <c r="J253" s="10" t="s">
        <v>1012</v>
      </c>
      <c r="K253" s="11">
        <v>2017</v>
      </c>
      <c r="L253" s="5">
        <v>2025</v>
      </c>
      <c r="M253" s="5" t="s">
        <v>28</v>
      </c>
      <c r="N253" s="5" t="s">
        <v>28</v>
      </c>
      <c r="O253" s="5" t="s">
        <v>28</v>
      </c>
      <c r="P253" s="5" t="s">
        <v>28</v>
      </c>
      <c r="Q253" s="5" t="s">
        <v>28</v>
      </c>
      <c r="R253" s="5" t="s">
        <v>28</v>
      </c>
      <c r="S253" s="5" t="s">
        <v>28</v>
      </c>
      <c r="T253" s="5" t="s">
        <v>28</v>
      </c>
      <c r="U253" s="5" t="s">
        <v>1013</v>
      </c>
      <c r="V253" s="5" t="s">
        <v>30</v>
      </c>
    </row>
    <row r="254" spans="1:22">
      <c r="A254" s="10" t="s">
        <v>891</v>
      </c>
      <c r="B254" s="6">
        <v>9781805015727</v>
      </c>
      <c r="C254" s="6">
        <v>9781787756205</v>
      </c>
      <c r="D254" s="7">
        <v>9781787756212</v>
      </c>
      <c r="E254" s="10"/>
      <c r="F254" s="8" t="s">
        <v>1014</v>
      </c>
      <c r="G254" s="8" t="s">
        <v>1015</v>
      </c>
      <c r="H254" s="8" t="s">
        <v>894</v>
      </c>
      <c r="I254" s="5" t="s">
        <v>26</v>
      </c>
      <c r="J254" s="10" t="s">
        <v>1016</v>
      </c>
      <c r="K254" s="9">
        <v>2022</v>
      </c>
      <c r="L254" s="5">
        <v>2025</v>
      </c>
      <c r="M254" s="5" t="s">
        <v>28</v>
      </c>
      <c r="N254" s="5" t="s">
        <v>28</v>
      </c>
      <c r="O254" s="5" t="s">
        <v>28</v>
      </c>
      <c r="P254" s="5" t="s">
        <v>28</v>
      </c>
      <c r="Q254" s="5" t="s">
        <v>28</v>
      </c>
      <c r="R254" s="5" t="s">
        <v>28</v>
      </c>
      <c r="S254" s="5" t="s">
        <v>28</v>
      </c>
      <c r="T254" s="5" t="s">
        <v>28</v>
      </c>
      <c r="U254" s="5" t="s">
        <v>1017</v>
      </c>
      <c r="V254" s="5" t="s">
        <v>30</v>
      </c>
    </row>
    <row r="255" spans="1:22">
      <c r="A255" s="10" t="s">
        <v>891</v>
      </c>
      <c r="B255" s="6">
        <v>9781805015505</v>
      </c>
      <c r="C255" s="6">
        <v>9781787754188</v>
      </c>
      <c r="D255" s="7">
        <v>9781787754195</v>
      </c>
      <c r="E255" s="10"/>
      <c r="F255" s="8" t="s">
        <v>1018</v>
      </c>
      <c r="G255" s="8" t="s">
        <v>1019</v>
      </c>
      <c r="H255" s="8" t="s">
        <v>894</v>
      </c>
      <c r="I255" s="5" t="s">
        <v>26</v>
      </c>
      <c r="J255" s="10" t="s">
        <v>1020</v>
      </c>
      <c r="K255" s="9">
        <v>2021</v>
      </c>
      <c r="L255" s="5">
        <v>2025</v>
      </c>
      <c r="M255" s="5" t="s">
        <v>28</v>
      </c>
      <c r="N255" s="5" t="s">
        <v>28</v>
      </c>
      <c r="O255" s="5" t="s">
        <v>28</v>
      </c>
      <c r="P255" s="5" t="s">
        <v>28</v>
      </c>
      <c r="Q255" s="5" t="s">
        <v>28</v>
      </c>
      <c r="R255" s="5" t="s">
        <v>28</v>
      </c>
      <c r="S255" s="5" t="s">
        <v>28</v>
      </c>
      <c r="T255" s="5" t="s">
        <v>28</v>
      </c>
      <c r="U255" s="5" t="s">
        <v>1021</v>
      </c>
      <c r="V255" s="5" t="s">
        <v>30</v>
      </c>
    </row>
    <row r="256" spans="1:22">
      <c r="A256" s="10" t="s">
        <v>891</v>
      </c>
      <c r="B256" s="6">
        <v>9781805014539</v>
      </c>
      <c r="C256" s="6">
        <v>9781785921919</v>
      </c>
      <c r="D256" s="7">
        <v>9781784504632</v>
      </c>
      <c r="E256" s="10"/>
      <c r="F256" s="8" t="s">
        <v>1022</v>
      </c>
      <c r="G256" s="8" t="s">
        <v>1023</v>
      </c>
      <c r="H256" s="8" t="s">
        <v>894</v>
      </c>
      <c r="I256" s="5" t="s">
        <v>26</v>
      </c>
      <c r="J256" s="10" t="s">
        <v>1024</v>
      </c>
      <c r="K256" s="9">
        <v>2020</v>
      </c>
      <c r="L256" s="5">
        <v>2025</v>
      </c>
      <c r="M256" s="5" t="s">
        <v>28</v>
      </c>
      <c r="N256" s="5" t="s">
        <v>28</v>
      </c>
      <c r="O256" s="5" t="s">
        <v>28</v>
      </c>
      <c r="P256" s="5" t="s">
        <v>28</v>
      </c>
      <c r="Q256" s="5" t="s">
        <v>28</v>
      </c>
      <c r="R256" s="5" t="s">
        <v>28</v>
      </c>
      <c r="S256" s="5" t="s">
        <v>28</v>
      </c>
      <c r="T256" s="5" t="s">
        <v>28</v>
      </c>
      <c r="U256" s="5" t="s">
        <v>1025</v>
      </c>
      <c r="V256" s="5" t="s">
        <v>30</v>
      </c>
    </row>
    <row r="257" spans="1:22">
      <c r="A257" s="10" t="s">
        <v>891</v>
      </c>
      <c r="B257" s="6">
        <v>9781805016021</v>
      </c>
      <c r="C257" s="6">
        <v>9781787758254</v>
      </c>
      <c r="D257" s="7">
        <v>9781787758261</v>
      </c>
      <c r="E257" s="10"/>
      <c r="F257" s="8" t="s">
        <v>1026</v>
      </c>
      <c r="G257" s="8" t="s">
        <v>1027</v>
      </c>
      <c r="H257" s="8" t="s">
        <v>894</v>
      </c>
      <c r="I257" s="5" t="s">
        <v>26</v>
      </c>
      <c r="J257" s="10" t="s">
        <v>1028</v>
      </c>
      <c r="K257" s="9">
        <v>2021</v>
      </c>
      <c r="L257" s="5">
        <v>2025</v>
      </c>
      <c r="M257" s="5" t="s">
        <v>28</v>
      </c>
      <c r="N257" s="5" t="s">
        <v>28</v>
      </c>
      <c r="O257" s="5" t="s">
        <v>28</v>
      </c>
      <c r="P257" s="5" t="s">
        <v>28</v>
      </c>
      <c r="Q257" s="5" t="s">
        <v>28</v>
      </c>
      <c r="R257" s="5" t="s">
        <v>28</v>
      </c>
      <c r="S257" s="5" t="s">
        <v>28</v>
      </c>
      <c r="T257" s="5" t="s">
        <v>28</v>
      </c>
      <c r="U257" s="5" t="s">
        <v>1029</v>
      </c>
      <c r="V257" s="5" t="s">
        <v>30</v>
      </c>
    </row>
    <row r="258" spans="1:22">
      <c r="A258" s="10" t="s">
        <v>891</v>
      </c>
      <c r="B258" s="6">
        <v>9781805015017</v>
      </c>
      <c r="C258" s="6">
        <v>9781787750838</v>
      </c>
      <c r="D258" s="7">
        <v>9781787750845</v>
      </c>
      <c r="E258" s="10"/>
      <c r="F258" s="10" t="s">
        <v>1030</v>
      </c>
      <c r="G258" s="10" t="s">
        <v>1031</v>
      </c>
      <c r="H258" s="8" t="s">
        <v>894</v>
      </c>
      <c r="I258" s="5" t="s">
        <v>26</v>
      </c>
      <c r="J258" s="10" t="s">
        <v>1032</v>
      </c>
      <c r="K258" s="11">
        <v>2019</v>
      </c>
      <c r="L258" s="5">
        <v>2025</v>
      </c>
      <c r="M258" s="5" t="s">
        <v>28</v>
      </c>
      <c r="N258" s="5" t="s">
        <v>28</v>
      </c>
      <c r="O258" s="5" t="s">
        <v>28</v>
      </c>
      <c r="P258" s="5" t="s">
        <v>28</v>
      </c>
      <c r="Q258" s="5" t="s">
        <v>28</v>
      </c>
      <c r="R258" s="5" t="s">
        <v>28</v>
      </c>
      <c r="S258" s="5" t="s">
        <v>28</v>
      </c>
      <c r="T258" s="5" t="s">
        <v>28</v>
      </c>
      <c r="U258" s="5" t="s">
        <v>1033</v>
      </c>
      <c r="V258" s="5" t="s">
        <v>30</v>
      </c>
    </row>
    <row r="259" spans="1:22">
      <c r="A259" s="10" t="s">
        <v>891</v>
      </c>
      <c r="B259" s="6">
        <v>9781805016861</v>
      </c>
      <c r="C259" s="6">
        <v>9781839973222</v>
      </c>
      <c r="D259" s="7">
        <v>9781839973239</v>
      </c>
      <c r="E259" s="10"/>
      <c r="F259" s="8" t="s">
        <v>1034</v>
      </c>
      <c r="G259" s="8" t="s">
        <v>1035</v>
      </c>
      <c r="H259" s="8" t="s">
        <v>894</v>
      </c>
      <c r="I259" s="5" t="s">
        <v>26</v>
      </c>
      <c r="J259" s="10" t="s">
        <v>1036</v>
      </c>
      <c r="K259" s="9">
        <v>2023</v>
      </c>
      <c r="L259" s="5">
        <v>2025</v>
      </c>
      <c r="M259" s="5" t="s">
        <v>28</v>
      </c>
      <c r="N259" s="5" t="s">
        <v>28</v>
      </c>
      <c r="O259" s="5" t="s">
        <v>28</v>
      </c>
      <c r="P259" s="5" t="s">
        <v>28</v>
      </c>
      <c r="Q259" s="5" t="s">
        <v>28</v>
      </c>
      <c r="R259" s="5" t="s">
        <v>28</v>
      </c>
      <c r="S259" s="5" t="s">
        <v>28</v>
      </c>
      <c r="T259" s="5" t="s">
        <v>28</v>
      </c>
      <c r="U259" s="5" t="s">
        <v>1037</v>
      </c>
      <c r="V259" s="5" t="s">
        <v>30</v>
      </c>
    </row>
    <row r="260" spans="1:22">
      <c r="A260" s="10" t="s">
        <v>891</v>
      </c>
      <c r="B260" s="6">
        <v>9781805017073</v>
      </c>
      <c r="C260" s="6">
        <v>9781839977817</v>
      </c>
      <c r="D260" s="7">
        <v>9781839977824</v>
      </c>
      <c r="E260" s="10"/>
      <c r="F260" s="8" t="s">
        <v>1038</v>
      </c>
      <c r="G260" s="8" t="s">
        <v>1039</v>
      </c>
      <c r="H260" s="8" t="s">
        <v>894</v>
      </c>
      <c r="I260" s="5" t="s">
        <v>26</v>
      </c>
      <c r="J260" s="10" t="s">
        <v>1040</v>
      </c>
      <c r="K260" s="9">
        <v>2023</v>
      </c>
      <c r="L260" s="5">
        <v>2025</v>
      </c>
      <c r="M260" s="5" t="s">
        <v>28</v>
      </c>
      <c r="N260" s="5" t="s">
        <v>28</v>
      </c>
      <c r="O260" s="5" t="s">
        <v>28</v>
      </c>
      <c r="P260" s="5" t="s">
        <v>28</v>
      </c>
      <c r="Q260" s="5" t="s">
        <v>28</v>
      </c>
      <c r="R260" s="5" t="s">
        <v>28</v>
      </c>
      <c r="S260" s="5" t="s">
        <v>28</v>
      </c>
      <c r="T260" s="5" t="s">
        <v>28</v>
      </c>
      <c r="U260" s="5" t="s">
        <v>1041</v>
      </c>
      <c r="V260" s="5" t="s">
        <v>30</v>
      </c>
    </row>
    <row r="261" spans="1:22">
      <c r="A261" s="10" t="s">
        <v>891</v>
      </c>
      <c r="B261" s="6">
        <v>9781805015741</v>
      </c>
      <c r="C261" s="6">
        <v>9781787755048</v>
      </c>
      <c r="D261" s="7">
        <v>9781787755055</v>
      </c>
      <c r="E261" s="10"/>
      <c r="F261" s="8" t="s">
        <v>1042</v>
      </c>
      <c r="G261" s="8" t="s">
        <v>1043</v>
      </c>
      <c r="H261" s="8" t="s">
        <v>894</v>
      </c>
      <c r="I261" s="5" t="s">
        <v>26</v>
      </c>
      <c r="J261" s="10" t="s">
        <v>1044</v>
      </c>
      <c r="K261" s="9">
        <v>2020</v>
      </c>
      <c r="L261" s="5">
        <v>2025</v>
      </c>
      <c r="M261" s="5" t="s">
        <v>28</v>
      </c>
      <c r="N261" s="5" t="s">
        <v>28</v>
      </c>
      <c r="O261" s="5" t="s">
        <v>28</v>
      </c>
      <c r="P261" s="5" t="s">
        <v>28</v>
      </c>
      <c r="Q261" s="5" t="s">
        <v>28</v>
      </c>
      <c r="R261" s="5" t="s">
        <v>28</v>
      </c>
      <c r="S261" s="5" t="s">
        <v>28</v>
      </c>
      <c r="T261" s="5" t="s">
        <v>28</v>
      </c>
      <c r="U261" s="5" t="s">
        <v>1045</v>
      </c>
      <c r="V261" s="5" t="s">
        <v>30</v>
      </c>
    </row>
    <row r="262" spans="1:22">
      <c r="A262" s="10" t="s">
        <v>891</v>
      </c>
      <c r="B262" s="6">
        <v>9781805015086</v>
      </c>
      <c r="C262" s="6">
        <v>9781787750968</v>
      </c>
      <c r="D262" s="7">
        <v>9781787750975</v>
      </c>
      <c r="E262" s="10"/>
      <c r="F262" s="8" t="s">
        <v>1046</v>
      </c>
      <c r="G262" s="8" t="s">
        <v>952</v>
      </c>
      <c r="H262" s="8" t="s">
        <v>894</v>
      </c>
      <c r="I262" s="5" t="s">
        <v>26</v>
      </c>
      <c r="J262" s="10" t="s">
        <v>1047</v>
      </c>
      <c r="K262" s="9">
        <v>2020</v>
      </c>
      <c r="L262" s="5">
        <v>2025</v>
      </c>
      <c r="M262" s="5" t="s">
        <v>28</v>
      </c>
      <c r="N262" s="5" t="s">
        <v>28</v>
      </c>
      <c r="O262" s="5" t="s">
        <v>28</v>
      </c>
      <c r="P262" s="5" t="s">
        <v>28</v>
      </c>
      <c r="Q262" s="5" t="s">
        <v>28</v>
      </c>
      <c r="R262" s="5" t="s">
        <v>28</v>
      </c>
      <c r="S262" s="5" t="s">
        <v>28</v>
      </c>
      <c r="T262" s="5" t="s">
        <v>28</v>
      </c>
      <c r="U262" s="5" t="s">
        <v>1048</v>
      </c>
      <c r="V262" s="5" t="s">
        <v>30</v>
      </c>
    </row>
    <row r="263" spans="1:22">
      <c r="A263" s="10" t="s">
        <v>891</v>
      </c>
      <c r="B263" s="6">
        <v>9781805015109</v>
      </c>
      <c r="C263" s="6">
        <v>9781787751002</v>
      </c>
      <c r="D263" s="7">
        <v>9781787751019</v>
      </c>
      <c r="E263" s="10"/>
      <c r="F263" s="8" t="s">
        <v>1049</v>
      </c>
      <c r="G263" s="8" t="s">
        <v>952</v>
      </c>
      <c r="H263" s="8" t="s">
        <v>894</v>
      </c>
      <c r="I263" s="5" t="s">
        <v>26</v>
      </c>
      <c r="J263" s="10" t="s">
        <v>1050</v>
      </c>
      <c r="K263" s="9">
        <v>2020</v>
      </c>
      <c r="L263" s="5">
        <v>2025</v>
      </c>
      <c r="M263" s="5" t="s">
        <v>28</v>
      </c>
      <c r="N263" s="5" t="s">
        <v>28</v>
      </c>
      <c r="O263" s="5" t="s">
        <v>28</v>
      </c>
      <c r="P263" s="5" t="s">
        <v>28</v>
      </c>
      <c r="Q263" s="5" t="s">
        <v>28</v>
      </c>
      <c r="R263" s="5" t="s">
        <v>28</v>
      </c>
      <c r="S263" s="5" t="s">
        <v>28</v>
      </c>
      <c r="T263" s="5" t="s">
        <v>28</v>
      </c>
      <c r="U263" s="5" t="s">
        <v>1051</v>
      </c>
      <c r="V263" s="5" t="s">
        <v>30</v>
      </c>
    </row>
    <row r="264" spans="1:22">
      <c r="A264" s="10" t="s">
        <v>891</v>
      </c>
      <c r="B264" s="6">
        <v>9781805015093</v>
      </c>
      <c r="C264" s="6">
        <v>9781787750982</v>
      </c>
      <c r="D264" s="7">
        <v>9781787750999</v>
      </c>
      <c r="E264" s="10"/>
      <c r="F264" s="8" t="s">
        <v>1052</v>
      </c>
      <c r="G264" s="8" t="s">
        <v>952</v>
      </c>
      <c r="H264" s="8" t="s">
        <v>894</v>
      </c>
      <c r="I264" s="5" t="s">
        <v>26</v>
      </c>
      <c r="J264" s="10" t="s">
        <v>1053</v>
      </c>
      <c r="K264" s="9">
        <v>2020</v>
      </c>
      <c r="L264" s="5">
        <v>2025</v>
      </c>
      <c r="M264" s="5" t="s">
        <v>28</v>
      </c>
      <c r="N264" s="5" t="s">
        <v>28</v>
      </c>
      <c r="O264" s="5" t="s">
        <v>28</v>
      </c>
      <c r="P264" s="5" t="s">
        <v>28</v>
      </c>
      <c r="Q264" s="5" t="s">
        <v>28</v>
      </c>
      <c r="R264" s="5" t="s">
        <v>28</v>
      </c>
      <c r="S264" s="5" t="s">
        <v>28</v>
      </c>
      <c r="T264" s="5" t="s">
        <v>28</v>
      </c>
      <c r="U264" s="5" t="s">
        <v>1054</v>
      </c>
      <c r="V264" s="5" t="s">
        <v>30</v>
      </c>
    </row>
    <row r="265" spans="1:22">
      <c r="A265" s="10" t="s">
        <v>891</v>
      </c>
      <c r="B265" s="6">
        <v>9781805015161</v>
      </c>
      <c r="C265" s="6">
        <v>9781787751460</v>
      </c>
      <c r="D265" s="7">
        <v>9781787751477</v>
      </c>
      <c r="E265" s="10"/>
      <c r="F265" s="8" t="s">
        <v>1055</v>
      </c>
      <c r="G265" s="8" t="s">
        <v>1056</v>
      </c>
      <c r="H265" s="8" t="s">
        <v>894</v>
      </c>
      <c r="I265" s="5" t="s">
        <v>26</v>
      </c>
      <c r="J265" s="10" t="s">
        <v>1057</v>
      </c>
      <c r="K265" s="9">
        <v>2020</v>
      </c>
      <c r="L265" s="5">
        <v>2025</v>
      </c>
      <c r="M265" s="5" t="s">
        <v>28</v>
      </c>
      <c r="N265" s="5" t="s">
        <v>28</v>
      </c>
      <c r="O265" s="5" t="s">
        <v>28</v>
      </c>
      <c r="P265" s="5" t="s">
        <v>28</v>
      </c>
      <c r="Q265" s="5" t="s">
        <v>28</v>
      </c>
      <c r="R265" s="5" t="s">
        <v>28</v>
      </c>
      <c r="S265" s="5" t="s">
        <v>28</v>
      </c>
      <c r="T265" s="5" t="s">
        <v>28</v>
      </c>
      <c r="U265" s="5" t="s">
        <v>1058</v>
      </c>
      <c r="V265" s="5" t="s">
        <v>30</v>
      </c>
    </row>
    <row r="266" spans="1:22">
      <c r="A266" s="10" t="s">
        <v>891</v>
      </c>
      <c r="B266" s="6">
        <v>9781805016687</v>
      </c>
      <c r="C266" s="6">
        <v>9781839971518</v>
      </c>
      <c r="D266" s="7">
        <v>9781839971525</v>
      </c>
      <c r="E266" s="10"/>
      <c r="F266" s="8" t="s">
        <v>1059</v>
      </c>
      <c r="G266" s="8" t="s">
        <v>1060</v>
      </c>
      <c r="H266" s="8" t="s">
        <v>894</v>
      </c>
      <c r="I266" s="5" t="s">
        <v>26</v>
      </c>
      <c r="J266" s="10" t="s">
        <v>1061</v>
      </c>
      <c r="K266" s="9">
        <v>2022</v>
      </c>
      <c r="L266" s="5">
        <v>2025</v>
      </c>
      <c r="M266" s="5" t="s">
        <v>28</v>
      </c>
      <c r="N266" s="5" t="s">
        <v>28</v>
      </c>
      <c r="O266" s="5" t="s">
        <v>28</v>
      </c>
      <c r="P266" s="5" t="s">
        <v>28</v>
      </c>
      <c r="Q266" s="5" t="s">
        <v>28</v>
      </c>
      <c r="R266" s="5" t="s">
        <v>28</v>
      </c>
      <c r="S266" s="5" t="s">
        <v>28</v>
      </c>
      <c r="T266" s="5" t="s">
        <v>28</v>
      </c>
      <c r="U266" s="5" t="s">
        <v>1062</v>
      </c>
      <c r="V266" s="5" t="s">
        <v>30</v>
      </c>
    </row>
    <row r="267" spans="1:22">
      <c r="A267" s="10" t="s">
        <v>891</v>
      </c>
      <c r="B267" s="6">
        <v>9781805016618</v>
      </c>
      <c r="C267" s="6">
        <v>9781839972522</v>
      </c>
      <c r="D267" s="7">
        <v>9781839972515</v>
      </c>
      <c r="E267" s="10"/>
      <c r="F267" s="8" t="s">
        <v>1063</v>
      </c>
      <c r="G267" s="8" t="s">
        <v>1064</v>
      </c>
      <c r="H267" s="8" t="s">
        <v>894</v>
      </c>
      <c r="I267" s="5" t="s">
        <v>26</v>
      </c>
      <c r="J267" s="10" t="s">
        <v>1065</v>
      </c>
      <c r="K267" s="9">
        <v>2023</v>
      </c>
      <c r="L267" s="5">
        <v>2025</v>
      </c>
      <c r="M267" s="5" t="s">
        <v>28</v>
      </c>
      <c r="N267" s="5" t="s">
        <v>28</v>
      </c>
      <c r="O267" s="5" t="s">
        <v>28</v>
      </c>
      <c r="P267" s="5" t="s">
        <v>28</v>
      </c>
      <c r="Q267" s="5" t="s">
        <v>28</v>
      </c>
      <c r="R267" s="5" t="s">
        <v>28</v>
      </c>
      <c r="S267" s="5" t="s">
        <v>28</v>
      </c>
      <c r="T267" s="5" t="s">
        <v>28</v>
      </c>
      <c r="U267" s="5" t="s">
        <v>1066</v>
      </c>
      <c r="V267" s="5" t="s">
        <v>30</v>
      </c>
    </row>
    <row r="268" spans="1:22">
      <c r="A268" s="10" t="s">
        <v>891</v>
      </c>
      <c r="B268" s="6">
        <v>9781805016571</v>
      </c>
      <c r="C268" s="6">
        <v>9781839970856</v>
      </c>
      <c r="D268" s="7">
        <v>9781839970863</v>
      </c>
      <c r="E268" s="10"/>
      <c r="F268" s="8" t="s">
        <v>1067</v>
      </c>
      <c r="G268" s="8" t="s">
        <v>1068</v>
      </c>
      <c r="H268" s="8" t="s">
        <v>894</v>
      </c>
      <c r="I268" s="5" t="s">
        <v>26</v>
      </c>
      <c r="J268" s="10" t="s">
        <v>1069</v>
      </c>
      <c r="K268" s="9">
        <v>2022</v>
      </c>
      <c r="L268" s="5">
        <v>2025</v>
      </c>
      <c r="M268" s="5" t="s">
        <v>28</v>
      </c>
      <c r="N268" s="5" t="s">
        <v>28</v>
      </c>
      <c r="O268" s="5" t="s">
        <v>28</v>
      </c>
      <c r="P268" s="5" t="s">
        <v>28</v>
      </c>
      <c r="Q268" s="5" t="s">
        <v>28</v>
      </c>
      <c r="R268" s="5" t="s">
        <v>28</v>
      </c>
      <c r="S268" s="5" t="s">
        <v>28</v>
      </c>
      <c r="T268" s="5" t="s">
        <v>28</v>
      </c>
      <c r="U268" s="5" t="s">
        <v>1070</v>
      </c>
      <c r="V268" s="5" t="s">
        <v>30</v>
      </c>
    </row>
    <row r="269" spans="1:22">
      <c r="A269" s="10" t="s">
        <v>891</v>
      </c>
      <c r="B269" s="6">
        <v>9781805015796</v>
      </c>
      <c r="C269" s="6">
        <v>9781787755529</v>
      </c>
      <c r="D269" s="7">
        <v>9781787755536</v>
      </c>
      <c r="E269" s="10"/>
      <c r="F269" s="8" t="s">
        <v>1071</v>
      </c>
      <c r="G269" s="8" t="s">
        <v>1072</v>
      </c>
      <c r="H269" s="8" t="s">
        <v>894</v>
      </c>
      <c r="I269" s="5" t="s">
        <v>26</v>
      </c>
      <c r="J269" s="10" t="s">
        <v>1073</v>
      </c>
      <c r="K269" s="9">
        <v>2021</v>
      </c>
      <c r="L269" s="5">
        <v>2025</v>
      </c>
      <c r="M269" s="5" t="s">
        <v>28</v>
      </c>
      <c r="N269" s="5" t="s">
        <v>28</v>
      </c>
      <c r="O269" s="5" t="s">
        <v>28</v>
      </c>
      <c r="P269" s="5" t="s">
        <v>28</v>
      </c>
      <c r="Q269" s="5" t="s">
        <v>28</v>
      </c>
      <c r="R269" s="5" t="s">
        <v>28</v>
      </c>
      <c r="S269" s="5" t="s">
        <v>28</v>
      </c>
      <c r="T269" s="5" t="s">
        <v>28</v>
      </c>
      <c r="U269" s="5" t="s">
        <v>1074</v>
      </c>
      <c r="V269" s="5" t="s">
        <v>30</v>
      </c>
    </row>
    <row r="270" spans="1:22">
      <c r="A270" s="10" t="s">
        <v>891</v>
      </c>
      <c r="B270" s="6">
        <v>9781805014775</v>
      </c>
      <c r="C270" s="6">
        <v>9781785925573</v>
      </c>
      <c r="D270" s="7">
        <v>9781784509521</v>
      </c>
      <c r="E270" s="10"/>
      <c r="F270" s="10" t="s">
        <v>1075</v>
      </c>
      <c r="G270" s="10" t="s">
        <v>1076</v>
      </c>
      <c r="H270" s="8" t="s">
        <v>894</v>
      </c>
      <c r="I270" s="5" t="s">
        <v>26</v>
      </c>
      <c r="J270" s="10" t="s">
        <v>1077</v>
      </c>
      <c r="K270" s="11">
        <v>2019</v>
      </c>
      <c r="L270" s="5">
        <v>2025</v>
      </c>
      <c r="M270" s="5" t="s">
        <v>28</v>
      </c>
      <c r="N270" s="5" t="s">
        <v>28</v>
      </c>
      <c r="O270" s="5" t="s">
        <v>28</v>
      </c>
      <c r="P270" s="5" t="s">
        <v>28</v>
      </c>
      <c r="Q270" s="5" t="s">
        <v>28</v>
      </c>
      <c r="R270" s="5" t="s">
        <v>28</v>
      </c>
      <c r="S270" s="5" t="s">
        <v>28</v>
      </c>
      <c r="T270" s="5" t="s">
        <v>28</v>
      </c>
      <c r="U270" s="5" t="s">
        <v>1078</v>
      </c>
      <c r="V270" s="5" t="s">
        <v>30</v>
      </c>
    </row>
    <row r="271" spans="1:22">
      <c r="A271" s="10" t="s">
        <v>891</v>
      </c>
      <c r="B271" s="6">
        <v>9781805014638</v>
      </c>
      <c r="C271" s="6">
        <v>9781785923944</v>
      </c>
      <c r="D271" s="7">
        <v>9781784507534</v>
      </c>
      <c r="E271" s="10"/>
      <c r="F271" s="10" t="s">
        <v>1079</v>
      </c>
      <c r="G271" s="10" t="s">
        <v>1080</v>
      </c>
      <c r="H271" s="8" t="s">
        <v>894</v>
      </c>
      <c r="I271" s="5" t="s">
        <v>26</v>
      </c>
      <c r="J271" s="10" t="s">
        <v>1081</v>
      </c>
      <c r="K271" s="11">
        <v>2019</v>
      </c>
      <c r="L271" s="5">
        <v>2025</v>
      </c>
      <c r="M271" s="5" t="s">
        <v>28</v>
      </c>
      <c r="N271" s="5" t="s">
        <v>28</v>
      </c>
      <c r="O271" s="5" t="s">
        <v>28</v>
      </c>
      <c r="P271" s="5" t="s">
        <v>28</v>
      </c>
      <c r="Q271" s="5" t="s">
        <v>28</v>
      </c>
      <c r="R271" s="5" t="s">
        <v>28</v>
      </c>
      <c r="S271" s="5" t="s">
        <v>28</v>
      </c>
      <c r="T271" s="5" t="s">
        <v>28</v>
      </c>
      <c r="U271" s="5" t="s">
        <v>1082</v>
      </c>
      <c r="V271" s="5" t="s">
        <v>30</v>
      </c>
    </row>
    <row r="272" spans="1:22">
      <c r="A272" s="10" t="s">
        <v>891</v>
      </c>
      <c r="B272" s="6">
        <v>9781805017066</v>
      </c>
      <c r="C272" s="6">
        <v>9781839977329</v>
      </c>
      <c r="D272" s="7">
        <v>9781839977336</v>
      </c>
      <c r="E272" s="10"/>
      <c r="F272" s="8" t="s">
        <v>1083</v>
      </c>
      <c r="G272" s="8" t="s">
        <v>1084</v>
      </c>
      <c r="H272" s="8" t="s">
        <v>894</v>
      </c>
      <c r="I272" s="5" t="s">
        <v>26</v>
      </c>
      <c r="J272" s="10" t="s">
        <v>1085</v>
      </c>
      <c r="K272" s="9">
        <v>2023</v>
      </c>
      <c r="L272" s="5">
        <v>2025</v>
      </c>
      <c r="M272" s="5" t="s">
        <v>28</v>
      </c>
      <c r="N272" s="5" t="s">
        <v>28</v>
      </c>
      <c r="O272" s="5" t="s">
        <v>28</v>
      </c>
      <c r="P272" s="5" t="s">
        <v>28</v>
      </c>
      <c r="Q272" s="5" t="s">
        <v>28</v>
      </c>
      <c r="R272" s="5" t="s">
        <v>28</v>
      </c>
      <c r="S272" s="5" t="s">
        <v>28</v>
      </c>
      <c r="T272" s="5" t="s">
        <v>28</v>
      </c>
      <c r="U272" s="5" t="s">
        <v>1086</v>
      </c>
      <c r="V272" s="5" t="s">
        <v>30</v>
      </c>
    </row>
    <row r="273" spans="1:22">
      <c r="A273" s="10" t="s">
        <v>891</v>
      </c>
      <c r="B273" s="6">
        <v>9781805016151</v>
      </c>
      <c r="C273" s="6">
        <v>9781787757707</v>
      </c>
      <c r="D273" s="7">
        <v>9781787757714</v>
      </c>
      <c r="E273" s="10"/>
      <c r="F273" s="8" t="s">
        <v>1087</v>
      </c>
      <c r="G273" s="8" t="s">
        <v>1088</v>
      </c>
      <c r="H273" s="8" t="s">
        <v>894</v>
      </c>
      <c r="I273" s="5" t="s">
        <v>26</v>
      </c>
      <c r="J273" s="10" t="s">
        <v>1089</v>
      </c>
      <c r="K273" s="9">
        <v>2021</v>
      </c>
      <c r="L273" s="5">
        <v>2025</v>
      </c>
      <c r="M273" s="5" t="s">
        <v>28</v>
      </c>
      <c r="N273" s="5" t="s">
        <v>28</v>
      </c>
      <c r="O273" s="5" t="s">
        <v>28</v>
      </c>
      <c r="P273" s="5" t="s">
        <v>28</v>
      </c>
      <c r="Q273" s="5" t="s">
        <v>28</v>
      </c>
      <c r="R273" s="5" t="s">
        <v>28</v>
      </c>
      <c r="S273" s="5" t="s">
        <v>28</v>
      </c>
      <c r="T273" s="5" t="s">
        <v>28</v>
      </c>
      <c r="U273" s="5" t="s">
        <v>1090</v>
      </c>
      <c r="V273" s="5" t="s">
        <v>30</v>
      </c>
    </row>
    <row r="274" spans="1:22">
      <c r="A274" s="10" t="s">
        <v>891</v>
      </c>
      <c r="B274" s="6">
        <v>9781805016533</v>
      </c>
      <c r="C274" s="6">
        <v>9781839974748</v>
      </c>
      <c r="D274" s="7">
        <v>9781839974755</v>
      </c>
      <c r="E274" s="10"/>
      <c r="F274" s="8" t="s">
        <v>1091</v>
      </c>
      <c r="G274" s="8" t="s">
        <v>1088</v>
      </c>
      <c r="H274" s="8" t="s">
        <v>894</v>
      </c>
      <c r="I274" s="5" t="s">
        <v>26</v>
      </c>
      <c r="J274" s="10" t="s">
        <v>1092</v>
      </c>
      <c r="K274" s="9">
        <v>2023</v>
      </c>
      <c r="L274" s="5">
        <v>2025</v>
      </c>
      <c r="M274" s="5" t="s">
        <v>28</v>
      </c>
      <c r="N274" s="5" t="s">
        <v>28</v>
      </c>
      <c r="O274" s="5" t="s">
        <v>28</v>
      </c>
      <c r="P274" s="5" t="s">
        <v>28</v>
      </c>
      <c r="Q274" s="5" t="s">
        <v>28</v>
      </c>
      <c r="R274" s="5" t="s">
        <v>28</v>
      </c>
      <c r="S274" s="5" t="s">
        <v>28</v>
      </c>
      <c r="T274" s="5" t="s">
        <v>28</v>
      </c>
      <c r="U274" s="5" t="s">
        <v>1093</v>
      </c>
      <c r="V274" s="5" t="s">
        <v>30</v>
      </c>
    </row>
    <row r="275" spans="1:22">
      <c r="A275" s="10" t="s">
        <v>891</v>
      </c>
      <c r="B275" s="6">
        <v>9781805016984</v>
      </c>
      <c r="C275" s="6">
        <v>9781839975707</v>
      </c>
      <c r="D275" s="7">
        <v>9781839975714</v>
      </c>
      <c r="E275" s="10"/>
      <c r="F275" s="8" t="s">
        <v>1094</v>
      </c>
      <c r="G275" s="8" t="s">
        <v>1095</v>
      </c>
      <c r="H275" s="8" t="s">
        <v>894</v>
      </c>
      <c r="I275" s="5" t="s">
        <v>26</v>
      </c>
      <c r="J275" s="10" t="s">
        <v>1096</v>
      </c>
      <c r="K275" s="9">
        <v>2023</v>
      </c>
      <c r="L275" s="5">
        <v>2025</v>
      </c>
      <c r="M275" s="5" t="s">
        <v>28</v>
      </c>
      <c r="N275" s="5" t="s">
        <v>28</v>
      </c>
      <c r="O275" s="5" t="s">
        <v>28</v>
      </c>
      <c r="P275" s="5" t="s">
        <v>28</v>
      </c>
      <c r="Q275" s="5" t="s">
        <v>28</v>
      </c>
      <c r="R275" s="5" t="s">
        <v>28</v>
      </c>
      <c r="S275" s="5" t="s">
        <v>28</v>
      </c>
      <c r="T275" s="5" t="s">
        <v>28</v>
      </c>
      <c r="U275" s="5" t="s">
        <v>1097</v>
      </c>
      <c r="V275" s="5" t="s">
        <v>30</v>
      </c>
    </row>
    <row r="276" spans="1:22">
      <c r="A276" s="10" t="s">
        <v>891</v>
      </c>
      <c r="B276" s="6">
        <v>9781805016816</v>
      </c>
      <c r="C276" s="6">
        <v>9781839972676</v>
      </c>
      <c r="D276" s="7">
        <v>9781839972683</v>
      </c>
      <c r="E276" s="10"/>
      <c r="F276" s="8" t="s">
        <v>1098</v>
      </c>
      <c r="G276" s="8" t="s">
        <v>854</v>
      </c>
      <c r="H276" s="8" t="s">
        <v>894</v>
      </c>
      <c r="I276" s="5" t="s">
        <v>26</v>
      </c>
      <c r="J276" s="10" t="s">
        <v>1099</v>
      </c>
      <c r="K276" s="9">
        <v>2022</v>
      </c>
      <c r="L276" s="5">
        <v>2025</v>
      </c>
      <c r="M276" s="5" t="s">
        <v>28</v>
      </c>
      <c r="N276" s="5" t="s">
        <v>28</v>
      </c>
      <c r="O276" s="5" t="s">
        <v>28</v>
      </c>
      <c r="P276" s="5" t="s">
        <v>28</v>
      </c>
      <c r="Q276" s="5" t="s">
        <v>28</v>
      </c>
      <c r="R276" s="5" t="s">
        <v>28</v>
      </c>
      <c r="S276" s="5" t="s">
        <v>28</v>
      </c>
      <c r="T276" s="5" t="s">
        <v>28</v>
      </c>
      <c r="U276" s="5" t="s">
        <v>1100</v>
      </c>
      <c r="V276" s="5" t="s">
        <v>30</v>
      </c>
    </row>
    <row r="277" spans="1:22">
      <c r="A277" s="10" t="s">
        <v>891</v>
      </c>
      <c r="B277" s="6">
        <v>9781805016472</v>
      </c>
      <c r="C277" s="6">
        <v>9781839970672</v>
      </c>
      <c r="D277" s="7">
        <v>9781839970689</v>
      </c>
      <c r="E277" s="10"/>
      <c r="F277" s="8" t="s">
        <v>1101</v>
      </c>
      <c r="G277" s="8" t="s">
        <v>1102</v>
      </c>
      <c r="H277" s="8" t="s">
        <v>894</v>
      </c>
      <c r="I277" s="5" t="s">
        <v>26</v>
      </c>
      <c r="J277" s="10" t="s">
        <v>1103</v>
      </c>
      <c r="K277" s="9">
        <v>2022</v>
      </c>
      <c r="L277" s="5">
        <v>2025</v>
      </c>
      <c r="M277" s="5" t="s">
        <v>28</v>
      </c>
      <c r="N277" s="5" t="s">
        <v>28</v>
      </c>
      <c r="O277" s="5" t="s">
        <v>28</v>
      </c>
      <c r="P277" s="5" t="s">
        <v>28</v>
      </c>
      <c r="Q277" s="5" t="s">
        <v>28</v>
      </c>
      <c r="R277" s="5" t="s">
        <v>28</v>
      </c>
      <c r="S277" s="5" t="s">
        <v>28</v>
      </c>
      <c r="T277" s="5" t="s">
        <v>28</v>
      </c>
      <c r="U277" s="5" t="s">
        <v>1104</v>
      </c>
      <c r="V277" s="5" t="s">
        <v>30</v>
      </c>
    </row>
    <row r="278" spans="1:22">
      <c r="A278" s="10" t="s">
        <v>891</v>
      </c>
      <c r="B278" s="6">
        <v>9781805015062</v>
      </c>
      <c r="C278" s="6">
        <v>9781787751026</v>
      </c>
      <c r="D278" s="7">
        <v>9781787751033</v>
      </c>
      <c r="E278" s="10"/>
      <c r="F278" s="8" t="s">
        <v>1105</v>
      </c>
      <c r="G278" s="8" t="s">
        <v>1106</v>
      </c>
      <c r="H278" s="8" t="s">
        <v>894</v>
      </c>
      <c r="I278" s="5" t="s">
        <v>26</v>
      </c>
      <c r="J278" s="10" t="s">
        <v>1107</v>
      </c>
      <c r="K278" s="9">
        <v>2020</v>
      </c>
      <c r="L278" s="5">
        <v>2025</v>
      </c>
      <c r="M278" s="5" t="s">
        <v>28</v>
      </c>
      <c r="N278" s="5" t="s">
        <v>28</v>
      </c>
      <c r="O278" s="5" t="s">
        <v>28</v>
      </c>
      <c r="P278" s="5" t="s">
        <v>28</v>
      </c>
      <c r="Q278" s="5" t="s">
        <v>28</v>
      </c>
      <c r="R278" s="5" t="s">
        <v>28</v>
      </c>
      <c r="S278" s="5" t="s">
        <v>28</v>
      </c>
      <c r="T278" s="5" t="s">
        <v>28</v>
      </c>
      <c r="U278" s="5" t="s">
        <v>1108</v>
      </c>
      <c r="V278" s="5" t="s">
        <v>30</v>
      </c>
    </row>
    <row r="279" spans="1:22">
      <c r="A279" s="10" t="s">
        <v>891</v>
      </c>
      <c r="B279" s="6">
        <v>9781805015376</v>
      </c>
      <c r="C279" s="6">
        <v>9781787752986</v>
      </c>
      <c r="D279" s="7">
        <v>9781787752993</v>
      </c>
      <c r="E279" s="10"/>
      <c r="F279" s="8" t="s">
        <v>1109</v>
      </c>
      <c r="G279" s="8" t="s">
        <v>1110</v>
      </c>
      <c r="H279" s="8" t="s">
        <v>894</v>
      </c>
      <c r="I279" s="5" t="s">
        <v>26</v>
      </c>
      <c r="J279" s="10" t="s">
        <v>1111</v>
      </c>
      <c r="K279" s="9">
        <v>2021</v>
      </c>
      <c r="L279" s="5">
        <v>2025</v>
      </c>
      <c r="M279" s="5" t="s">
        <v>28</v>
      </c>
      <c r="N279" s="5" t="s">
        <v>28</v>
      </c>
      <c r="O279" s="5" t="s">
        <v>28</v>
      </c>
      <c r="P279" s="5" t="s">
        <v>28</v>
      </c>
      <c r="Q279" s="5" t="s">
        <v>28</v>
      </c>
      <c r="R279" s="5" t="s">
        <v>28</v>
      </c>
      <c r="S279" s="5" t="s">
        <v>28</v>
      </c>
      <c r="T279" s="5" t="s">
        <v>28</v>
      </c>
      <c r="U279" s="5" t="s">
        <v>1112</v>
      </c>
      <c r="V279" s="5" t="s">
        <v>30</v>
      </c>
    </row>
    <row r="280" spans="1:22">
      <c r="A280" s="10" t="s">
        <v>891</v>
      </c>
      <c r="B280" s="6">
        <v>9781805017974</v>
      </c>
      <c r="C280" s="6">
        <v>9781785925023</v>
      </c>
      <c r="D280" s="7">
        <v>9781784508975</v>
      </c>
      <c r="E280" s="10"/>
      <c r="F280" s="10" t="s">
        <v>1113</v>
      </c>
      <c r="G280" s="10" t="s">
        <v>1114</v>
      </c>
      <c r="H280" s="8" t="s">
        <v>894</v>
      </c>
      <c r="I280" s="5" t="s">
        <v>26</v>
      </c>
      <c r="J280" s="10" t="s">
        <v>1115</v>
      </c>
      <c r="K280" s="11">
        <v>2019</v>
      </c>
      <c r="L280" s="5">
        <v>2025</v>
      </c>
      <c r="M280" s="5" t="s">
        <v>28</v>
      </c>
      <c r="N280" s="5" t="s">
        <v>28</v>
      </c>
      <c r="O280" s="5" t="s">
        <v>28</v>
      </c>
      <c r="P280" s="5" t="s">
        <v>28</v>
      </c>
      <c r="Q280" s="5" t="s">
        <v>28</v>
      </c>
      <c r="R280" s="5" t="s">
        <v>28</v>
      </c>
      <c r="S280" s="5" t="s">
        <v>28</v>
      </c>
      <c r="T280" s="5" t="s">
        <v>28</v>
      </c>
      <c r="U280" s="5" t="s">
        <v>1116</v>
      </c>
      <c r="V280" s="5" t="s">
        <v>30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dbb898-354c-41ef-b86b-09736c9ed7c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3FE8A5FDDE146A8B5CB2F888EF14D" ma:contentTypeVersion="16" ma:contentTypeDescription="Create a new document." ma:contentTypeScope="" ma:versionID="0c536be687437c4d8cad837cb604aa26">
  <xsd:schema xmlns:xsd="http://www.w3.org/2001/XMLSchema" xmlns:xs="http://www.w3.org/2001/XMLSchema" xmlns:p="http://schemas.microsoft.com/office/2006/metadata/properties" xmlns:ns3="88dbb898-354c-41ef-b86b-09736c9ed7c8" xmlns:ns4="5adeef3f-476a-4172-b61e-d9d8d4098dc2" targetNamespace="http://schemas.microsoft.com/office/2006/metadata/properties" ma:root="true" ma:fieldsID="b30b6fc704671a4226a2003d58b198a8" ns3:_="" ns4:_="">
    <xsd:import namespace="88dbb898-354c-41ef-b86b-09736c9ed7c8"/>
    <xsd:import namespace="5adeef3f-476a-4172-b61e-d9d8d4098d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bb898-354c-41ef-b86b-09736c9ed7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eef3f-476a-4172-b61e-d9d8d4098dc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C96A4-651B-4286-9C82-77D1762B7B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058F67-4901-4369-AFC6-697904119F21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88dbb898-354c-41ef-b86b-09736c9ed7c8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adeef3f-476a-4172-b61e-d9d8d4098dc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D17878-C0AA-429F-A32B-6D6366F0B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dbb898-354c-41ef-b86b-09736c9ed7c8"/>
    <ds:schemaRef ds:uri="5adeef3f-476a-4172-b61e-d9d8d4098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Jessica Kingsley Platform 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 Denton</dc:creator>
  <cp:keywords/>
  <dc:description/>
  <cp:lastModifiedBy>Tasha O’Connor</cp:lastModifiedBy>
  <cp:revision/>
  <dcterms:created xsi:type="dcterms:W3CDTF">2024-10-22T14:39:31Z</dcterms:created>
  <dcterms:modified xsi:type="dcterms:W3CDTF">2025-01-16T12:36:22Z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0x010100DF13FE8A5FDDE146A8B5CB2F888EF14D</vt:lpwstr>
  </property>
</Properties>
</file>