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4"/>
  <workbookPr codeName="ThisWorkbook" autoCompressPictures="0"/>
  <mc:AlternateContent xmlns:mc="http://schemas.openxmlformats.org/markup-compatibility/2006">
    <mc:Choice Requires="x15">
      <x15ac:absPath xmlns:x15ac="http://schemas.microsoft.com/office/spreadsheetml/2010/11/ac" url="C:\Users\neelo\OneDrive - Constellium\Documents\2023\Constellium\Achats\Conflict minerals\"/>
    </mc:Choice>
  </mc:AlternateContent>
  <xr:revisionPtr revIDLastSave="0" documentId="13_ncr:1_{C1ED63DA-4C15-405E-BE93-7A303351B034}" xr6:coauthVersionLast="36"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3040" windowHeight="9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s="1"/>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s="1"/>
  <c r="B55" i="6"/>
  <c r="G55" i="6" s="1"/>
  <c r="B54" i="6"/>
  <c r="G54" i="6"/>
  <c r="B17" i="6"/>
  <c r="B16" i="6"/>
  <c r="B15" i="6"/>
  <c r="B14" i="6"/>
  <c r="G14" i="6" s="1"/>
  <c r="H14" i="6" s="1"/>
  <c r="H13" i="6"/>
  <c r="B12" i="6"/>
  <c r="G12" i="6"/>
  <c r="H12" i="6" s="1"/>
  <c r="D12" i="6" s="1"/>
  <c r="B11" i="6"/>
  <c r="G11" i="6"/>
  <c r="H11" i="6" s="1"/>
  <c r="G9" i="6"/>
  <c r="H9" i="6" s="1"/>
  <c r="B8" i="6"/>
  <c r="G8" i="6" s="1"/>
  <c r="H8" i="6" s="1"/>
  <c r="D8" i="6" s="1"/>
  <c r="B7" i="6"/>
  <c r="G7" i="6"/>
  <c r="H7" i="6" s="1"/>
  <c r="D7" i="6" s="1"/>
  <c r="B6" i="6"/>
  <c r="G6" i="6"/>
  <c r="B5" i="6"/>
  <c r="F64"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B45" i="4" s="1"/>
  <c r="A30" i="6" s="1"/>
  <c r="P44" i="4"/>
  <c r="P43" i="4"/>
  <c r="Q43" i="4" s="1"/>
  <c r="P41" i="4"/>
  <c r="P40" i="4"/>
  <c r="P39" i="4"/>
  <c r="P38" i="4"/>
  <c r="B38" i="4" s="1"/>
  <c r="A24"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c r="K67" i="6" s="1"/>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s="1"/>
  <c r="B37" i="6"/>
  <c r="G37" i="6" s="1"/>
  <c r="B42" i="6"/>
  <c r="G42" i="6" s="1"/>
  <c r="G32"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c r="B36" i="6"/>
  <c r="G36" i="6" s="1"/>
  <c r="H36"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F46" i="6"/>
  <c r="H46" i="6" s="1"/>
  <c r="D46" i="6" s="1"/>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s="1"/>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S6" i="5"/>
  <c r="J6" i="5" l="1"/>
  <c r="F6" i="5"/>
  <c r="H6" i="5"/>
  <c r="G6" i="5"/>
  <c r="I6" i="5"/>
  <c r="R6" i="5"/>
  <c r="G5" i="5"/>
  <c r="H5" i="5"/>
  <c r="F5" i="5"/>
  <c r="R5" i="5"/>
  <c r="E5" i="5"/>
  <c r="I5" i="5"/>
  <c r="B59" i="4"/>
  <c r="A42" i="6" s="1"/>
  <c r="D61" i="4"/>
  <c r="C67" i="6"/>
  <c r="D17" i="6"/>
  <c r="K68" i="6"/>
  <c r="F32" i="6"/>
  <c r="H32" i="6" s="1"/>
  <c r="D32" i="6" s="1"/>
  <c r="F52" i="6"/>
  <c r="H52" i="6" s="1"/>
  <c r="D52" i="6" s="1"/>
  <c r="F47" i="6"/>
  <c r="H47" i="6" s="1"/>
  <c r="D47" i="6" s="1"/>
  <c r="F42" i="6"/>
  <c r="H42" i="6" s="1"/>
  <c r="D42" i="6" s="1"/>
  <c r="F68" i="6"/>
  <c r="H68" i="6" s="1"/>
  <c r="D68" i="6" s="1"/>
  <c r="F37" i="6"/>
  <c r="H37" i="6" s="1"/>
  <c r="D37" i="6" s="1"/>
  <c r="H27" i="6"/>
  <c r="D27" i="6" s="1"/>
  <c r="C37" i="6"/>
  <c r="C52" i="6"/>
  <c r="C17" i="6"/>
  <c r="B35" i="4"/>
  <c r="A22" i="6" s="1"/>
  <c r="C32" i="6"/>
  <c r="C22" i="6"/>
  <c r="D36" i="6"/>
  <c r="C36" i="6"/>
  <c r="C31" i="6"/>
  <c r="D31" i="6"/>
  <c r="H41" i="6"/>
  <c r="D41" i="6" s="1"/>
  <c r="C41" i="6"/>
  <c r="C46" i="6"/>
  <c r="C16" i="6"/>
  <c r="C21" i="6"/>
  <c r="C26" i="6"/>
  <c r="C51" i="6"/>
  <c r="A25" i="6"/>
  <c r="B57" i="4"/>
  <c r="A40" i="6" s="1"/>
  <c r="B51" i="4"/>
  <c r="A35" i="6" s="1"/>
  <c r="B63" i="4"/>
  <c r="A45" i="6" s="1"/>
  <c r="F20" i="6"/>
  <c r="G15" i="6"/>
  <c r="H15" i="6" s="1"/>
  <c r="B20" i="6"/>
  <c r="G20" i="6" s="1"/>
  <c r="B30" i="6"/>
  <c r="G30" i="6" s="1"/>
  <c r="B69" i="4"/>
  <c r="A50" i="6" s="1"/>
  <c r="D43" i="4"/>
  <c r="F19" i="6"/>
  <c r="B34" i="4"/>
  <c r="A21" i="6" s="1"/>
  <c r="A14" i="6"/>
  <c r="B39" i="6"/>
  <c r="G39" i="6" s="1"/>
  <c r="B19" i="6"/>
  <c r="B24" i="6" s="1"/>
  <c r="G24" i="6" s="1"/>
  <c r="B37" i="4"/>
  <c r="A23" i="6" s="1"/>
  <c r="B83" i="4"/>
  <c r="A59" i="6" s="1"/>
  <c r="B43" i="4"/>
  <c r="A28" i="6" s="1"/>
  <c r="B77" i="4"/>
  <c r="A55" i="6" s="1"/>
  <c r="B61" i="4"/>
  <c r="A43" i="6" s="1"/>
  <c r="B49" i="4"/>
  <c r="A33" i="6" s="1"/>
  <c r="B31" i="4"/>
  <c r="A18" i="6" s="1"/>
  <c r="B79" i="4"/>
  <c r="A57" i="6" s="1"/>
  <c r="B85" i="4"/>
  <c r="A60" i="6" s="1"/>
  <c r="B87" i="4"/>
  <c r="A62" i="6" s="1"/>
  <c r="B75" i="4"/>
  <c r="A54" i="6" s="1"/>
  <c r="B81" i="4"/>
  <c r="A58" i="6" s="1"/>
  <c r="B55" i="4"/>
  <c r="A38" i="6" s="1"/>
  <c r="B67" i="4"/>
  <c r="A48" i="6" s="1"/>
  <c r="B89" i="4"/>
  <c r="A63" i="6" s="1"/>
  <c r="C14" i="6"/>
  <c r="D14" i="6"/>
  <c r="D31" i="4"/>
  <c r="C12" i="6"/>
  <c r="D49" i="4"/>
  <c r="D37" i="4"/>
  <c r="D74" i="4"/>
  <c r="D55" i="4"/>
  <c r="B33" i="4"/>
  <c r="A20" i="6" s="1"/>
  <c r="C10" i="6"/>
  <c r="D10" i="6"/>
  <c r="D9" i="6"/>
  <c r="C9" i="6"/>
  <c r="D11" i="6"/>
  <c r="C11" i="6"/>
  <c r="C8" i="6"/>
  <c r="C7" i="6"/>
  <c r="B71" i="4"/>
  <c r="A52" i="6" s="1"/>
  <c r="B64" i="4"/>
  <c r="A46" i="6" s="1"/>
  <c r="B65" i="4"/>
  <c r="A47" i="6" s="1"/>
  <c r="F6" i="6"/>
  <c r="H6" i="6" s="1"/>
  <c r="D6" i="6" s="1"/>
  <c r="G69" i="6" a="1"/>
  <c r="G69" i="6" s="1"/>
  <c r="H69" i="6" s="1"/>
  <c r="B53" i="4"/>
  <c r="A37" i="6" s="1"/>
  <c r="G5" i="6"/>
  <c r="H5" i="6" s="1"/>
  <c r="C4" i="6"/>
  <c r="D4" i="6"/>
  <c r="B70" i="4"/>
  <c r="A51" i="6" s="1"/>
  <c r="A26" i="6"/>
  <c r="B58" i="4"/>
  <c r="A41" i="6" s="1"/>
  <c r="G64" i="6"/>
  <c r="B50" i="4"/>
  <c r="A34" i="6" s="1"/>
  <c r="B68" i="4"/>
  <c r="A49" i="6" s="1"/>
  <c r="G49" i="4"/>
  <c r="G43" i="4"/>
  <c r="G37" i="4"/>
  <c r="G67" i="4"/>
  <c r="G74" i="4"/>
  <c r="G31" i="4"/>
  <c r="B56" i="4"/>
  <c r="A39" i="6" s="1"/>
  <c r="B62" i="4"/>
  <c r="A44" i="6" s="1"/>
  <c r="G55" i="4"/>
  <c r="T6" i="5"/>
  <c r="X5" i="5" l="1"/>
  <c r="B40" i="6"/>
  <c r="G40" i="6" s="1"/>
  <c r="C27" i="6"/>
  <c r="C42" i="6"/>
  <c r="C47" i="6"/>
  <c r="C68" i="6"/>
  <c r="B35" i="6"/>
  <c r="G35" i="6" s="1"/>
  <c r="D15" i="6"/>
  <c r="C15" i="6"/>
  <c r="B45" i="6"/>
  <c r="G45" i="6" s="1"/>
  <c r="B25" i="6"/>
  <c r="G25" i="6" s="1"/>
  <c r="B50" i="6"/>
  <c r="G50" i="6" s="1"/>
  <c r="H20" i="6"/>
  <c r="F25" i="6"/>
  <c r="B29" i="6"/>
  <c r="G29" i="6" s="1"/>
  <c r="F24" i="6"/>
  <c r="B44" i="6"/>
  <c r="G44" i="6" s="1"/>
  <c r="B49" i="6"/>
  <c r="G49" i="6" s="1"/>
  <c r="G19" i="6"/>
  <c r="H19" i="6" s="1"/>
  <c r="B34" i="6"/>
  <c r="G34" i="6" s="1"/>
  <c r="C6" i="6"/>
  <c r="C5" i="6"/>
  <c r="D5" i="6"/>
  <c r="B64" i="6"/>
  <c r="H64" i="6"/>
  <c r="S5" i="5"/>
  <c r="F30" i="6" l="1"/>
  <c r="H30" i="6" s="1"/>
  <c r="F35" i="6"/>
  <c r="H35" i="6" s="1"/>
  <c r="F40" i="6"/>
  <c r="H40" i="6" s="1"/>
  <c r="F66" i="6"/>
  <c r="H66" i="6" s="1"/>
  <c r="H25" i="6"/>
  <c r="F45" i="6"/>
  <c r="H45" i="6" s="1"/>
  <c r="F50" i="6"/>
  <c r="H50" i="6" s="1"/>
  <c r="C20" i="6"/>
  <c r="D20" i="6"/>
  <c r="K66" i="6"/>
  <c r="D19" i="6"/>
  <c r="K65" i="6"/>
  <c r="C19" i="6"/>
  <c r="H44" i="6"/>
  <c r="F49" i="6"/>
  <c r="H49" i="6" s="1"/>
  <c r="F34" i="6"/>
  <c r="H34" i="6" s="1"/>
  <c r="F29" i="6"/>
  <c r="H29" i="6" s="1"/>
  <c r="F65" i="6"/>
  <c r="F44" i="6"/>
  <c r="F39" i="6"/>
  <c r="H39" i="6" s="1"/>
  <c r="F54" i="6"/>
  <c r="H24" i="6"/>
  <c r="D64" i="6"/>
  <c r="C64" i="6"/>
  <c r="T5" i="5"/>
  <c r="D40" i="6" l="1"/>
  <c r="C40" i="6"/>
  <c r="D35" i="6"/>
  <c r="C35" i="6"/>
  <c r="D30" i="6"/>
  <c r="C30" i="6"/>
  <c r="D50" i="6"/>
  <c r="C50" i="6"/>
  <c r="D45" i="6"/>
  <c r="C45" i="6"/>
  <c r="D25" i="6"/>
  <c r="C25" i="6"/>
  <c r="D66" i="6"/>
  <c r="C66" i="6"/>
  <c r="D24" i="6"/>
  <c r="C24" i="6"/>
  <c r="D44" i="6"/>
  <c r="C44" i="6"/>
  <c r="F57" i="6"/>
  <c r="H57" i="6" s="1"/>
  <c r="F63" i="6"/>
  <c r="H63" i="6" s="1"/>
  <c r="F60" i="6"/>
  <c r="H60" i="6" s="1"/>
  <c r="F55" i="6"/>
  <c r="F58" i="6"/>
  <c r="H58" i="6" s="1"/>
  <c r="H54" i="6"/>
  <c r="F62" i="6"/>
  <c r="H62" i="6" s="1"/>
  <c r="F59" i="6"/>
  <c r="H59" i="6" s="1"/>
  <c r="H65" i="6"/>
  <c r="C2" i="6"/>
  <c r="B2" i="6"/>
  <c r="D34" i="6"/>
  <c r="C34" i="6"/>
  <c r="D49" i="6"/>
  <c r="C49" i="6"/>
  <c r="D39" i="6"/>
  <c r="C39" i="6"/>
  <c r="D29" i="6"/>
  <c r="C29" i="6"/>
  <c r="D63" i="6" l="1"/>
  <c r="C63" i="6"/>
  <c r="D65" i="6"/>
  <c r="C65" i="6"/>
  <c r="D58" i="6"/>
  <c r="C58" i="6"/>
  <c r="F56" i="6"/>
  <c r="H56" i="6" s="1"/>
  <c r="H55" i="6"/>
  <c r="D57" i="6"/>
  <c r="C57" i="6"/>
  <c r="D59" i="6"/>
  <c r="C59" i="6"/>
  <c r="D62" i="6"/>
  <c r="C62" i="6"/>
  <c r="C54" i="6"/>
  <c r="D54" i="6"/>
  <c r="D60" i="6"/>
  <c r="C60"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<sst xmlns="http://schemas.openxmlformats.org/spreadsheetml/2006/main" count="22339" uniqueCount="15809">
  <si>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</si>
  <si>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</si>
  <si>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</si>
  <si>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</si>
  <si>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</si>
  <si>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</si>
  <si>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</si>
  <si>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</si>
  <si>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</si>
  <si>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</si>
  <si>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</si>
  <si>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</si>
  <si>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</si>
  <si>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</si>
  <si>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</si>
  <si>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</si>
  <si>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</si>
  <si>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</si>
  <si>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</si>
  <si>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</si>
  <si>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</si>
  <si>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</si>
  <si>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</si>
  <si>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</si>
  <si>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</si>
  <si>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</si>
  <si>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</si>
  <si>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</si>
  <si>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</si>
  <si>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</si>
  <si>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</si>
  <si>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</si>
  <si>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</si>
  <si>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</si>
  <si>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</si>
  <si>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</si>
  <si>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</si>
  <si>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</si>
  <si>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</si>
  <si>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</si>
  <si>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</si>
  <si>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</si>
  <si>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</si>
  <si>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</si>
  <si>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</si>
  <si>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</si>
  <si>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</si>
  <si>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</si>
  <si>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</si>
  <si>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</si>
  <si>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</si>
  <si>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</si>
  <si>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</si>
  <si>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</si>
  <si>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</si>
  <si>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</si>
  <si>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</si>
  <si>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</si>
  <si>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</si>
  <si>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</si>
  <si>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</si>
  <si>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</si>
  <si>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</si>
  <si>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</si>
  <si>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</si>
  <si>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</si>
  <si>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</si>
  <si>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</si>
  <si>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</si>
  <si>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</si>
  <si>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</si>
  <si>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</si>
  <si>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</si>
  <si>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</si>
  <si>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</si>
  <si>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</si>
  <si>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</si>
  <si>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</si>
  <si>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</si>
  <si>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</si>
  <si>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</si>
  <si>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</si>
  <si>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</si>
  <si>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</si>
  <si>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</si>
  <si>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</si>
  <si>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</si>
  <si>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</si>
  <si>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</si>
  <si>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</si>
  <si>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</si>
  <si>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</si>
  <si>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</si>
  <si>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</si>
  <si>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</si>
  <si>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</si>
  <si>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</si>
  <si>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</si>
  <si>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</si>
  <si>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</si>
  <si>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</si>
  <si>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</si>
  <si>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</si>
  <si>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</si>
  <si>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</si>
  <si>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</si>
  <si>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</si>
  <si>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</si>
  <si>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</si>
  <si>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</si>
  <si>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</si>
  <si>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</si>
  <si>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</si>
  <si>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</si>
  <si>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</si>
  <si>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</si>
  <si>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</si>
  <si>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</si>
  <si>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</si>
  <si>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</si>
  <si>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</si>
  <si>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</si>
  <si>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</si>
  <si>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</si>
  <si>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</si>
  <si>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</si>
  <si>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</si>
  <si>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</si>
  <si>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</si>
  <si>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</si>
  <si>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</si>
  <si>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</si>
  <si>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</si>
  <si>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</si>
  <si>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</si>
  <si>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</si>
  <si>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</si>
  <si>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</si>
  <si>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</si>
  <si>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</si>
  <si>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</si>
  <si>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</si>
  <si>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</si>
  <si>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</si>
  <si>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</si>
  <si>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</si>
  <si>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</si>
  <si>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</si>
  <si>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</si>
  <si>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</si>
  <si>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</si>
  <si>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</si>
  <si>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</si>
  <si>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</si>
  <si>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</si>
  <si>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</si>
  <si>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</si>
  <si>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</si>
  <si>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</si>
  <si>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</si>
  <si>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</si>
  <si>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</si>
  <si>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</si>
  <si>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</si>
  <si>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</si>
  <si>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</si>
  <si>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</si>
  <si>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</si>
  <si>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</si>
  <si>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</si>
  <si>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</si>
  <si>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</si>
  <si>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</si>
  <si>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</si>
  <si>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</si>
  <si>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</si>
  <si>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</si>
  <si>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</si>
  <si>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</si>
  <si>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</si>
  <si>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</si>
  <si>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</si>
  <si>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</si>
  <si>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</si>
  <si>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</si>
  <si>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</si>
  <si>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</si>
  <si>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</si>
  <si>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</si>
  <si>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</si>
  <si>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</si>
  <si>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</si>
  <si>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</si>
  <si>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</si>
  <si>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</si>
  <si>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</si>
  <si>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</si>
  <si>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</si>
  <si>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</si>
  <si>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</si>
  <si>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</si>
  <si>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</si>
  <si>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</si>
  <si>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</si>
  <si>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</si>
  <si>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</si>
  <si>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</si>
  <si>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</si>
  <si>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</si>
  <si>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</si>
  <si>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</si>
  <si>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</si>
  <si>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</si>
  <si>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</si>
  <si>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</si>
  <si>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</si>
  <si>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</si>
  <si>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</si>
  <si>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</si>
  <si>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</si>
  <si>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</si>
  <si>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</si>
  <si>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</si>
  <si>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</si>
  <si>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</si>
  <si>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</si>
  <si>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</si>
  <si>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</si>
  <si>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</si>
  <si>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</si>
  <si>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</si>
  <si>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</si>
  <si>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</si>
  <si>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</si>
  <si>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</si>
  <si>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</si>
  <si>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</si>
  <si>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</si>
  <si>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</si>
  <si>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</si>
  <si>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</si>
  <si>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</si>
  <si>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</si>
  <si>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</si>
  <si>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</si>
  <si>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</si>
  <si>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</si>
  <si>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</si>
  <si>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</si>
  <si>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</si>
  <si>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</si>
  <si>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</si>
  <si>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</si>
  <si>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</si>
  <si>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</si>
  <si>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</si>
  <si>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</si>
  <si>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</si>
  <si>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</si>
  <si>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</si>
  <si>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</si>
  <si>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</si>
  <si>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</si>
  <si>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</si>
  <si>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</si>
  <si>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</si>
  <si>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</si>
  <si>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</si>
  <si>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</si>
  <si>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</si>
  <si>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</si>
  <si>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</si>
  <si>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</si>
  <si>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</si>
  <si>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</si>
  <si>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</si>
  <si>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</si>
  <si>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</si>
  <si>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</si>
  <si>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</si>
  <si>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</si>
  <si>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</si>
  <si>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</si>
  <si>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</si>
  <si>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</si>
  <si>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</si>
  <si>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</si>
  <si>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</si>
  <si>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</si>
  <si>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</si>
  <si>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</si>
  <si>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</si>
  <si>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</si>
  <si>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</si>
  <si>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</si>
  <si>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</si>
  <si>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</si>
  <si>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</si>
  <si>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</si>
  <si>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</si>
  <si>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</si>
  <si>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</si>
  <si>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</si>
  <si>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</si>
  <si>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</si>
  <si>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</si>
  <si>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</si>
  <si>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</si>
  <si>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</si>
  <si>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</si>
  <si>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</si>
  <si>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</si>
  <si>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</si>
  <si>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</si>
  <si>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</si>
  <si>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</si>
  <si>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</si>
  <si>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</si>
  <si>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</si>
  <si>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</si>
  <si>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</si>
  <si>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</si>
  <si>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</si>
  <si>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</si>
  <si>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</si>
  <si>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</si>
  <si>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</si>
  <si>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</si>
  <si>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</si>
  <si>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</si>
  <si>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</si>
  <si>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</si>
  <si>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</si>
  <si>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</si>
  <si>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</si>
  <si>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</si>
  <si>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</si>
  <si>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</si>
  <si>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</si>
  <si>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</si>
  <si>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</si>
  <si>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</si>
  <si>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</si>
  <si>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</si>
  <si>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</si>
  <si>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</si>
  <si>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</si>
  <si>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</si>
  <si>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</si>
  <si>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</si>
  <si>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</si>
  <si>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</si>
  <si>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</si>
  <si>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</si>
  <si>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</si>
  <si>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</si>
  <si>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</si>
  <si>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</si>
  <si>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</si>
  <si>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</si>
  <si>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</si>
  <si>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</si>
  <si>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</si>
  <si>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</si>
  <si>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</si>
  <si>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</si>
  <si>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</si>
  <si>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</si>
  <si>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</si>
  <si>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</si>
  <si>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</si>
  <si>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</si>
  <si>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</si>
  <si>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</si>
  <si>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</si>
  <si>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</si>
  <si>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</si>
  <si>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</si>
  <si>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</si>
  <si>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</si>
  <si>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</si>
  <si>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</si>
  <si>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</si>
  <si>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</si>
  <si>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</si>
  <si>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</si>
  <si>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</si>
  <si>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</si>
  <si>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</si>
  <si>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</si>
  <si>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</si>
  <si>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</si>
  <si>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</si>
  <si>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</si>
  <si>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</si>
  <si>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</si>
  <si>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</si>
  <si>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</si>
  <si>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</si>
  <si>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</si>
  <si>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</si>
  <si>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</si>
  <si>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</si>
  <si>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</si>
  <si>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</si>
  <si>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</si>
  <si>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</si>
  <si>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</si>
  <si>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</si>
  <si>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</si>
  <si>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</si>
  <si>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</si>
  <si>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</si>
  <si>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</si>
  <si>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</si>
  <si>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</si>
  <si>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</si>
  <si>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</si>
  <si>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</si>
  <si>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</si>
  <si>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</si>
  <si>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</si>
  <si>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</si>
  <si>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</si>
  <si>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</si>
  <si>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</si>
  <si>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</si>
  <si>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</si>
  <si>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</si>
  <si>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</si>
  <si>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</si>
  <si>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</si>
  <si>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</si>
  <si>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</si>
  <si>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</si>
  <si>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</si>
  <si>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</si>
  <si>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</si>
  <si>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</si>
  <si>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</si>
  <si>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</si>
  <si>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</si>
  <si>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</si>
  <si>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</si>
  <si>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</si>
  <si>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</si>
  <si>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</si>
  <si>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</si>
  <si>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</si>
  <si>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</si>
  <si>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</si>
  <si>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</si>
  <si>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</si>
  <si>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</si>
  <si>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</si>
  <si>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</si>
  <si>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</si>
  <si>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</si>
  <si>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</si>
  <si>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</si>
  <si>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</si>
  <si>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</si>
  <si>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</si>
  <si>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</si>
  <si>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</si>
  <si>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</si>
  <si>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</si>
  <si>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</si>
  <si>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</si>
  <si>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</si>
  <si>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</si>
  <si>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</si>
  <si>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</si>
  <si>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</si>
  <si>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</si>
  <si>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</si>
  <si>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</si>
  <si>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</si>
  <si>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</si>
  <si>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</si>
  <si>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</si>
  <si>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</si>
  <si>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</si>
  <si>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</si>
  <si>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</si>
  <si>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</si>
  <si>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</si>
  <si>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</si>
  <si>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</si>
  <si>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</si>
  <si>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</si>
  <si>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</si>
  <si>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</si>
  <si>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</si>
  <si>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</si>
  <si>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</si>
  <si>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</si>
  <si>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</si>
  <si>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</si>
  <si>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</si>
  <si>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</si>
  <si>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</si>
  <si>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</si>
  <si>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</si>
  <si>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</si>
  <si>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</si>
  <si>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</si>
  <si>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</si>
  <si>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</si>
  <si>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</si>
  <si>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</si>
  <si>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</si>
  <si>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</si>
  <si>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</si>
  <si>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</si>
  <si>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</si>
  <si>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</si>
  <si>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</si>
  <si>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</si>
  <si>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</si>
  <si>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</si>
  <si>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</si>
  <si>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</si>
  <si>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</si>
  <si>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</si>
  <si>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</si>
  <si>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</si>
  <si>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</si>
  <si>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</si>
  <si>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</si>
  <si>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</si>
  <si>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</si>
  <si>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</si>
  <si>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</si>
  <si>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</si>
  <si>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</si>
  <si>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</si>
  <si>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</si>
  <si>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</si>
  <si>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</si>
  <si>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</si>
  <si>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</si>
  <si>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</si>
  <si>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</si>
  <si>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</si>
  <si>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</si>
  <si>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</si>
  <si>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</si>
  <si>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</si>
  <si>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</si>
  <si>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</si>
  <si>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</si>
  <si>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</si>
  <si>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</si>
  <si>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</si>
  <si>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</si>
  <si>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</si>
  <si>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</si>
  <si>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</si>
  <si>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</si>
  <si>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</si>
  <si>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</si>
  <si>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</si>
  <si>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</si>
  <si>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</si>
  <si>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</si>
  <si>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</si>
  <si>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</si>
  <si>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</si>
  <si>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</si>
  <si>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</si>
  <si>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</si>
  <si>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</si>
  <si>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</si>
  <si>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</si>
  <si>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</si>
  <si>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</si>
  <si>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</si>
  <si>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</si>
  <si>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</si>
  <si>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</si>
  <si>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</si>
  <si>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</si>
  <si>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</si>
  <si>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</si>
  <si>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</si>
  <si>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</si>
  <si>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</si>
  <si>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</si>
  <si>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</si>
  <si>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</si>
  <si>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</si>
  <si>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</si>
  <si>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</si>
  <si>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</si>
  <si>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</si>
  <si>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</si>
  <si>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</si>
  <si>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</si>
  <si>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</si>
  <si>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</si>
  <si>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</si>
  <si>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</si>
  <si>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</si>
  <si>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</si>
  <si>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</si>
  <si>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</si>
  <si>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</si>
  <si>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</si>
  <si>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</si>
  <si>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</si>
  <si>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</si>
  <si>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</si>
  <si>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</si>
  <si>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</si>
  <si>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</si>
  <si>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</si>
  <si>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</si>
  <si>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</si>
  <si>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</si>
  <si>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</si>
  <si>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</si>
  <si>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</si>
  <si>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</si>
  <si>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</si>
  <si>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</si>
  <si>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</si>
  <si>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</si>
  <si>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</si>
  <si>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</si>
  <si>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</si>
  <si>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</si>
  <si>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</si>
  <si>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</si>
  <si>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</si>
  <si>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</si>
  <si>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</si>
  <si>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</si>
  <si>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</si>
  <si>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</si>
  <si>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</si>
  <si>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</si>
  <si>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</si>
  <si>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</si>
  <si>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</si>
  <si>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</si>
  <si>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</si>
  <si>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</si>
  <si>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</si>
  <si>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</si>
  <si>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</si>
  <si>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</si>
  <si>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</si>
  <si>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</si>
  <si>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</si>
  <si>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</si>
  <si>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</si>
  <si>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</si>
  <si>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</si>
  <si>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</si>
  <si>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</si>
  <si>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</si>
  <si>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</si>
  <si>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</si>
  <si>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</si>
  <si>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</si>
  <si>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</si>
  <si>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</si>
  <si>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</si>
  <si>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</si>
  <si>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</si>
  <si>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</si>
  <si>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</si>
  <si>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</si>
  <si>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</si>
  <si>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</si>
  <si>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</si>
  <si>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</si>
  <si>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</si>
  <si>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</si>
  <si>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</si>
  <si>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</si>
  <si>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</si>
  <si>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</si>
  <si>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</si>
  <si>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</si>
  <si>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</si>
  <si>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</si>
  <si>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</si>
  <si>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</si>
  <si>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</si>
  <si>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</si>
  <si>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</si>
  <si>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</si>
  <si>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</si>
  <si>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</si>
  <si>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</si>
  <si>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</si>
  <si>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</si>
  <si>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</si>
  <si>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</si>
  <si>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</si>
  <si>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</si>
  <si>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</si>
  <si>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</si>
  <si>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</si>
  <si>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</si>
  <si>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</si>
  <si>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</si>
  <si>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</si>
  <si>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</si>
  <si>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</si>
  <si>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</si>
  <si>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</si>
  <si>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</si>
  <si>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</si>
  <si>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</si>
  <si>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</si>
  <si>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</si>
  <si>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</si>
  <si>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</si>
  <si>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</si>
  <si>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</si>
  <si>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</si>
  <si>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</si>
  <si>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</si>
  <si>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</si>
  <si>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</si>
  <si>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</si>
  <si>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</si>
  <si>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</si>
  <si>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</si>
  <si>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</si>
  <si>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</si>
  <si>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</si>
  <si>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</si>
  <si>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</si>
  <si>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</si>
  <si>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</si>
  <si>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</si>
  <si>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</si>
  <si>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</si>
  <si>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</si>
  <si>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</si>
  <si>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</si>
  <si>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</si>
  <si>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</si>
  <si>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</si>
  <si>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</si>
  <si>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</si>
  <si>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</si>
  <si>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</si>
  <si>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</si>
  <si>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</si>
  <si>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</si>
  <si>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</si>
  <si>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</si>
  <si>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</si>
  <si>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</si>
  <si>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</si>
  <si>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</si>
  <si>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</si>
  <si>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</si>
  <si>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</si>
  <si>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</si>
  <si>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</si>
  <si>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</si>
  <si>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</si>
  <si>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</si>
  <si>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</si>
  <si>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</si>
  <si>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</si>
  <si>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</si>
  <si>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</si>
  <si>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</si>
  <si>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</si>
  <si>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</si>
  <si>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</si>
  <si>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</si>
  <si>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</si>
  <si>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</si>
  <si>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</si>
  <si>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</si>
  <si>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</si>
  <si>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</si>
  <si>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</si>
  <si>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</si>
  <si>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</si>
  <si>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</si>
  <si>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</si>
  <si>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</si>
  <si>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</si>
  <si>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</si>
  <si>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</si>
  <si>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</si>
  <si>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</si>
  <si>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</si>
  <si>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</si>
  <si>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</si>
  <si>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</si>
  <si>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</si>
  <si>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</si>
  <si>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</si>
  <si>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</si>
  <si>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</si>
  <si>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</si>
  <si>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</si>
  <si>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</si>
  <si>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</si>
  <si>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</si>
  <si>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</si>
  <si>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</si>
  <si>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</si>
  <si>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</si>
  <si>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</si>
  <si>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</si>
  <si>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</si>
  <si>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</si>
  <si>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</si>
  <si>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</si>
  <si>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</si>
  <si>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</si>
  <si>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</si>
  <si>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</si>
  <si>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</si>
  <si>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</si>
  <si>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</si>
  <si>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</si>
  <si>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</si>
  <si>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</si>
  <si>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</si>
  <si>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</si>
  <si>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</si>
  <si>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</si>
  <si>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</si>
  <si>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</si>
  <si>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</si>
  <si>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</si>
  <si>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</si>
  <si>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</si>
  <si>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</si>
  <si>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</si>
  <si>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</si>
  <si>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</si>
  <si>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</si>
  <si>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</si>
  <si>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</si>
  <si>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</si>
  <si>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</si>
  <si>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</si>
  <si>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</si>
  <si>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</si>
  <si>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</si>
  <si>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</si>
  <si>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</si>
  <si>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</si>
  <si>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</si>
  <si>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</si>
  <si>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</si>
  <si>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</si>
  <si>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</si>
  <si>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</si>
  <si>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</si>
  <si>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</si>
  <si>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</si>
  <si>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</si>
  <si>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</si>
  <si>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</si>
  <si>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</si>
  <si>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</si>
  <si>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</si>
  <si>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</si>
  <si>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</si>
  <si>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</si>
  <si>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</si>
  <si>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</si>
  <si>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</si>
  <si>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</si>
  <si>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</si>
  <si>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</si>
  <si>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</si>
  <si>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</si>
  <si>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</si>
  <si>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</si>
  <si>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</si>
  <si>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</si>
  <si>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</si>
  <si>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</si>
  <si>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</si>
  <si>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</si>
  <si>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</si>
  <si>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</si>
  <si>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</si>
  <si>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</si>
  <si>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</si>
  <si>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</si>
  <si>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</si>
  <si>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</si>
  <si>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</si>
  <si>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</si>
  <si>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</si>
  <si>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</si>
  <si>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</si>
  <si>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</si>
  <si>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</si>
  <si>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</si>
  <si>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</si>
  <si>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</si>
  <si>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</si>
  <si>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</si>
  <si>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</si>
  <si>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</si>
  <si>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</si>
  <si>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</si>
  <si>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</si>
  <si>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</si>
  <si>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</si>
  <si>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</si>
  <si>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</si>
  <si>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</si>
  <si>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</si>
  <si>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</si>
  <si>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</si>
  <si>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</si>
  <si>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</si>
  <si>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</si>
  <si>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</si>
  <si>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</si>
  <si>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</si>
  <si>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</si>
  <si>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</si>
  <si>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</si>
  <si>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</si>
  <si>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</si>
  <si>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</si>
  <si>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</si>
  <si>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</si>
  <si>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</si>
  <si>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</si>
  <si>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</si>
  <si>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</si>
  <si>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</si>
  <si>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</si>
  <si>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</si>
  <si>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</si>
  <si>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</si>
  <si>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</si>
  <si>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</si>
  <si>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</si>
  <si>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</si>
  <si>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</si>
  <si>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</si>
  <si>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</si>
  <si>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</si>
  <si>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</si>
  <si>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</si>
  <si>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</si>
  <si>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</si>
  <si>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</si>
  <si>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</si>
  <si>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</si>
  <si>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</si>
  <si>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</si>
  <si>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</si>
  <si>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</si>
  <si>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</si>
  <si>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</si>
  <si>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</si>
  <si>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</si>
  <si>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</si>
  <si>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</si>
  <si>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</si>
  <si>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</si>
  <si>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</si>
  <si>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</si>
  <si>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</si>
  <si>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</si>
  <si>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</si>
  <si>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</si>
  <si>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</si>
  <si>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</si>
  <si>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</si>
  <si>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</si>
  <si>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</si>
  <si>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</si>
  <si>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</si>
  <si>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</si>
  <si>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</si>
  <si>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</si>
  <si>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</si>
  <si>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</si>
  <si>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</si>
  <si>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</si>
  <si>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</si>
  <si>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</si>
  <si>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</si>
  <si>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</si>
  <si>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</si>
  <si>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</si>
  <si>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</si>
  <si>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</si>
  <si>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</si>
  <si>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</si>
  <si>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</si>
  <si>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</si>
  <si>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</si>
  <si>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</si>
  <si>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</si>
  <si>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</si>
  <si>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</si>
  <si>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</si>
  <si>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</si>
  <si>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</si>
  <si>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</si>
  <si>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</si>
  <si>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</si>
  <si>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</si>
  <si>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</si>
  <si>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</si>
  <si>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</si>
  <si>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</si>
  <si>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</si>
  <si>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</si>
  <si>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</si>
  <si>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</si>
  <si>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</si>
  <si>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</si>
  <si>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</si>
  <si>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</si>
  <si>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</si>
  <si>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</si>
  <si>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</si>
  <si>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</si>
  <si>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</si>
  <si>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</si>
  <si>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</si>
  <si>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</si>
  <si>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</si>
  <si>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</si>
  <si>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</si>
  <si>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</si>
  <si>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</si>
  <si>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</si>
  <si>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</si>
  <si>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</si>
  <si>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</si>
  <si>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</si>
  <si>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</si>
  <si>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</si>
  <si>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</si>
  <si>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</si>
  <si>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</si>
  <si>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</si>
  <si>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</si>
  <si>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</si>
  <si>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</si>
  <si>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</si>
  <si>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</si>
  <si>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</si>
  <si>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</si>
  <si>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</si>
  <si>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</si>
  <si>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</si>
  <si>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</si>
  <si>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</si>
  <si>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</si>
  <si>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</si>
  <si>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</si>
  <si>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</si>
  <si>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</si>
  <si>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</si>
  <si>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</si>
  <si>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</si>
  <si>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</si>
  <si>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</si>
  <si>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</si>
  <si>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</si>
  <si>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</si>
  <si>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</si>
  <si>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</si>
  <si>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</si>
  <si>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</si>
  <si>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</si>
  <si>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</si>
  <si>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</si>
  <si>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</si>
  <si>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</si>
  <si>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</si>
  <si>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</si>
  <si>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</si>
  <si>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</si>
  <si>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</si>
  <si>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</si>
  <si>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</si>
  <si>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</si>
  <si>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</si>
  <si>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</si>
  <si>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</si>
  <si>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</si>
  <si>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</si>
  <si>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</si>
  <si>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</si>
  <si>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</si>
  <si>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</si>
  <si>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</si>
  <si>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</si>
  <si>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</si>
  <si>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</si>
  <si>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</si>
  <si>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</si>
  <si>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</si>
  <si>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</si>
  <si>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</si>
  <si>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</si>
  <si>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</si>
  <si>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</si>
  <si>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</si>
  <si>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</si>
  <si>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</si>
  <si>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</si>
  <si>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</si>
  <si>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</si>
  <si>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</si>
  <si>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</si>
  <si>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</si>
  <si>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</si>
  <si>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</si>
  <si>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</si>
  <si>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</si>
  <si>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</si>
  <si>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</si>
  <si>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</si>
  <si>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</si>
  <si>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</si>
  <si>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</si>
  <si>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</si>
  <si>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</si>
  <si>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</si>
  <si>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</si>
  <si>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</si>
  <si>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</si>
  <si>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</si>
  <si>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</si>
  <si>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</si>
  <si>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</si>
  <si>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</si>
  <si>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</si>
  <si>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</si>
  <si>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</si>
  <si>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</si>
  <si>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</si>
  <si>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</si>
  <si>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</si>
  <si>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</si>
  <si>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</si>
  <si>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</si>
  <si>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</si>
  <si>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</si>
  <si>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</si>
  <si>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</si>
  <si>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</si>
  <si>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</si>
  <si>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</si>
  <si>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</si>
  <si>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</si>
  <si>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</si>
  <si>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</si>
  <si>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</si>
  <si>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</si>
  <si>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</si>
  <si>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</si>
  <si>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</si>
  <si>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</si>
  <si>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</si>
  <si>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</si>
  <si>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</si>
  <si>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</si>
  <si>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</si>
  <si>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</si>
  <si>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</si>
  <si>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</si>
  <si>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</si>
  <si>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</si>
  <si>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</si>
  <si>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</si>
  <si>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</si>
  <si>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</si>
  <si>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</si>
  <si>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</si>
  <si>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</si>
  <si>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</si>
  <si>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</si>
  <si>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</si>
  <si>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</si>
  <si>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</si>
  <si>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</si>
  <si>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</si>
  <si>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</si>
  <si>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</si>
  <si>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</si>
  <si>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</si>
  <si>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</si>
  <si>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</si>
  <si>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</si>
  <si>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</si>
  <si>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</si>
  <si>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</si>
  <si>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</si>
  <si>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</si>
  <si>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</si>
  <si>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</si>
  <si>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</si>
  <si>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</si>
  <si>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</si>
  <si>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</si>
  <si>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</si>
  <si>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</si>
  <si>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</si>
  <si>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</si>
  <si>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</si>
  <si>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</si>
  <si>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</si>
  <si>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</si>
  <si>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</si>
  <si>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</si>
  <si>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</si>
  <si>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</si>
  <si>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</si>
  <si>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</si>
  <si>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</si>
  <si>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</si>
  <si>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</si>
  <si>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</si>
  <si>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</si>
  <si>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</si>
  <si>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</si>
  <si>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</si>
  <si>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</si>
  <si>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</si>
  <si>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</si>
  <si>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</si>
  <si>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</si>
  <si>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</si>
  <si>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</si>
  <si>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</si>
  <si>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</si>
  <si>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</si>
  <si>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</si>
  <si>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</si>
  <si>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</si>
  <si>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</si>
  <si>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</si>
  <si>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</si>
  <si>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</si>
  <si>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</si>
  <si>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</si>
  <si>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</si>
  <si>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</si>
  <si>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</si>
  <si>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</si>
  <si>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</si>
  <si>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</si>
  <si>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</si>
  <si>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</si>
  <si>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</si>
  <si>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</si>
  <si>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</si>
  <si>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</si>
  <si>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</si>
  <si>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</si>
  <si>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</si>
  <si>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</si>
  <si>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</si>
  <si>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</si>
  <si>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</si>
  <si>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</si>
  <si>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</si>
  <si>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</si>
  <si>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</si>
  <si>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</si>
  <si>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</si>
  <si>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</si>
  <si>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</si>
  <si>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</si>
  <si>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</si>
  <si>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</si>
  <si>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</si>
  <si>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</si>
  <si>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</si>
  <si>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</si>
  <si>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</si>
  <si>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</si>
  <si>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</si>
  <si>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</si>
  <si>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</si>
  <si>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</si>
  <si>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</si>
  <si>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</si>
  <si>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</si>
  <si>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</si>
  <si>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</si>
  <si>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</si>
  <si>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</si>
  <si>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</si>
  <si>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</si>
  <si>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</si>
  <si>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</si>
  <si>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</si>
  <si>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</si>
  <si>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</si>
  <si>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</si>
  <si>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</si>
  <si>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</si>
  <si>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</si>
  <si>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</si>
  <si>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</si>
  <si>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</si>
  <si>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</si>
  <si>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</si>
  <si>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</si>
  <si>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</si>
  <si>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</si>
  <si>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</si>
  <si>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</si>
  <si>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</si>
  <si>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</si>
  <si>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</si>
  <si>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</si>
  <si>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</si>
  <si>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</si>
  <si>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</si>
  <si>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</si>
  <si>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</si>
  <si>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</si>
  <si>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</si>
  <si>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</si>
  <si>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</si>
  <si>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</si>
  <si>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</si>
  <si>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</si>
  <si>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</si>
  <si>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</si>
  <si>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</si>
  <si>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</si>
  <si>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</si>
  <si>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</si>
  <si>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</si>
  <si>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</si>
  <si>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</si>
  <si>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</si>
  <si>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</si>
  <si>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</si>
  <si>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</si>
  <si>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</si>
  <si>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</si>
  <si>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</si>
  <si>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</si>
  <si>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</si>
  <si>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</si>
  <si>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</si>
  <si>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</si>
  <si>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</si>
  <si>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</si>
  <si>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</si>
  <si>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</si>
  <si>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</si>
  <si>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</si>
  <si>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</si>
  <si>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</si>
  <si>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</si>
  <si>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</si>
  <si>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</si>
  <si>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</si>
  <si>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</si>
  <si>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</si>
  <si>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</si>
  <si>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</si>
  <si>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</si>
  <si>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</si>
  <si>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</si>
  <si>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</si>
  <si>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</si>
  <si>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</si>
  <si>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</si>
  <si>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</si>
  <si>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</si>
  <si>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</si>
  <si>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</si>
  <si>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</si>
  <si>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</si>
  <si>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</si>
  <si>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</si>
  <si>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</si>
  <si>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</si>
  <si>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</si>
  <si>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</si>
  <si>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</si>
  <si>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</si>
  <si>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</si>
  <si>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</si>
  <si>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</si>
  <si>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</si>
  <si>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</si>
  <si>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</si>
  <si>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</si>
  <si>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</si>
  <si>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</si>
  <si>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</si>
  <si>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</si>
  <si>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</si>
  <si>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</si>
  <si>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</si>
  <si>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</si>
  <si>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</si>
  <si>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</si>
  <si>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</si>
  <si>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</si>
  <si>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</si>
  <si>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</si>
  <si>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</si>
  <si>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</si>
  <si>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</si>
  <si>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</si>
  <si>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</si>
  <si>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</si>
  <si>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</si>
  <si>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</si>
  <si>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</si>
  <si>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</si>
  <si>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</si>
  <si>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</si>
  <si>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</si>
  <si>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</si>
  <si>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</si>
  <si>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</si>
  <si>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</si>
  <si>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</si>
  <si>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</si>
  <si>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</si>
  <si>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</si>
  <si>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</si>
  <si>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</si>
  <si>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</si>
  <si>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</si>
  <si>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</si>
  <si>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</si>
  <si>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</si>
  <si>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</si>
  <si>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</si>
  <si>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</si>
  <si>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</si>
  <si>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</si>
  <si>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</si>
  <si>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</si>
  <si>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</si>
  <si>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</si>
  <si>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</si>
  <si>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</si>
  <si>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</si>
  <si>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</si>
  <si>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</si>
  <si>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</si>
  <si>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</si>
  <si>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</si>
  <si>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</si>
  <si>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</si>
  <si>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</si>
  <si>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</si>
  <si>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</si>
  <si>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</si>
  <si>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</si>
  <si>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</si>
  <si>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</si>
  <si>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</si>
  <si>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</si>
  <si>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</si>
  <si>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</si>
  <si>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</si>
  <si>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</si>
  <si>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</si>
  <si>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</si>
  <si>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</si>
  <si>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</si>
  <si>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</si>
  <si>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</si>
  <si>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</si>
  <si>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</si>
  <si>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</si>
  <si>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</si>
  <si>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</si>
  <si>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</si>
  <si>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</si>
  <si>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</si>
  <si>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</si>
  <si>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</si>
  <si>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</si>
  <si>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</si>
  <si>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</si>
  <si>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</si>
  <si>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</si>
  <si>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</si>
  <si>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</si>
  <si>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</si>
  <si>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</si>
  <si>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</si>
  <si>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</si>
  <si>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</si>
  <si>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</si>
  <si>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</si>
  <si>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</si>
  <si>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</si>
  <si>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</si>
  <si>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</si>
  <si>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</si>
  <si>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</si>
  <si>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</si>
  <si>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</si>
  <si>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</si>
  <si>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</si>
  <si>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</si>
  <si>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</si>
  <si>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</si>
  <si>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</si>
  <si>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</si>
  <si>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</si>
  <si>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</si>
  <si>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</si>
  <si>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</si>
  <si>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</si>
  <si>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</si>
  <si>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</si>
  <si>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</si>
  <si>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</si>
  <si>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</si>
  <si>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</si>
  <si>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</si>
  <si>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</si>
  <si>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</si>
  <si>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</si>
  <si>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</si>
  <si>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</si>
  <si>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</si>
  <si>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</si>
  <si>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</si>
  <si>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</si>
  <si>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</si>
  <si>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</si>
  <si>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</si>
  <si>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</si>
  <si>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</si>
  <si>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</si>
  <si>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</si>
  <si>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</si>
  <si>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</si>
  <si>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</si>
  <si>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</si>
  <si>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</si>
  <si>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</si>
  <si>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</si>
  <si>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</si>
  <si>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</si>
  <si>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</si>
  <si>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</si>
  <si>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</si>
  <si>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</si>
  <si>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</si>
  <si>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</si>
  <si>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</si>
  <si>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</si>
  <si>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</si>
  <si>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</si>
  <si>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</si>
  <si>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</si>
  <si>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</si>
  <si>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</si>
  <si>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</si>
  <si>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</si>
  <si>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</si>
  <si>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</si>
  <si>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</si>
  <si>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</si>
  <si>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</si>
  <si>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</si>
  <si>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</si>
  <si>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</si>
  <si>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</si>
  <si>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</si>
  <si>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</si>
  <si>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</si>
  <si>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</si>
  <si>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</si>
  <si>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</si>
  <si>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</si>
  <si>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</si>
  <si>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</si>
  <si>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</si>
  <si>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</si>
  <si>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</si>
  <si>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</si>
  <si>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</si>
  <si>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</si>
  <si>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</si>
  <si>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</si>
  <si>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</si>
  <si>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</si>
  <si>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</si>
  <si>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</si>
  <si>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</si>
  <si>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</si>
  <si>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</si>
  <si>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</si>
  <si>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</si>
  <si>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</si>
  <si>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</si>
  <si>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</si>
  <si>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</si>
  <si>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</si>
  <si>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</si>
  <si>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</si>
  <si>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</si>
  <si>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</si>
  <si>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</si>
  <si>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</si>
  <si>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</si>
  <si>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</si>
  <si>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</si>
  <si>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</si>
  <si>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</si>
  <si>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</si>
  <si>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</si>
  <si>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</si>
  <si>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</si>
  <si>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</si>
  <si>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</si>
  <si>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</si>
  <si>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</si>
  <si>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</si>
  <si>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</si>
  <si>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</si>
  <si>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</si>
  <si>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</si>
  <si>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</si>
  <si>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</si>
  <si>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</si>
  <si>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</si>
  <si>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</si>
  <si>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</si>
  <si>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</si>
  <si>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</si>
  <si>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</si>
  <si>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</si>
  <si>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</si>
  <si>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</si>
  <si>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</si>
  <si>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</si>
  <si>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</si>
  <si>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</si>
  <si>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</si>
  <si>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</si>
  <si>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</si>
  <si>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</si>
  <si>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</si>
  <si>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</si>
  <si>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</si>
  <si>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</si>
  <si>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</si>
  <si>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</si>
  <si>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</si>
  <si>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</si>
  <si>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</si>
  <si>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</si>
  <si>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</si>
  <si>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</si>
  <si>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</si>
  <si>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</si>
  <si>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</si>
  <si>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</si>
  <si>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</si>
  <si>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</si>
  <si>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</si>
  <si>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</si>
  <si>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</si>
  <si>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</si>
  <si>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</si>
  <si>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</si>
  <si>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</si>
  <si>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</si>
  <si>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</si>
  <si>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</si>
  <si>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</si>
  <si>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</si>
  <si>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</si>
  <si>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</si>
  <si>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</si>
  <si>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</si>
  <si>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</si>
  <si>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</si>
  <si>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</si>
  <si>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</si>
  <si>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</si>
  <si>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</si>
  <si>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</si>
  <si>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</si>
  <si>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</si>
  <si>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</si>
  <si>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</si>
  <si>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</si>
  <si>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</si>
  <si>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</si>
  <si>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</si>
  <si>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</si>
  <si>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</si>
  <si>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</si>
  <si>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</si>
  <si>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</si>
  <si>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</si>
  <si>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</si>
  <si>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</si>
  <si>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</si>
  <si>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</si>
  <si>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</si>
  <si>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</si>
  <si>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</si>
  <si>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</si>
  <si>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</si>
  <si>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</si>
  <si>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</si>
  <si>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</si>
  <si>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</si>
  <si>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</si>
  <si>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</si>
  <si>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</si>
  <si>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</si>
  <si>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</si>
  <si>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</si>
  <si>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</si>
  <si>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</si>
  <si>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</si>
  <si>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</si>
  <si>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</si>
  <si>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</si>
  <si>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</si>
  <si>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</si>
  <si>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</si>
  <si>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</si>
  <si>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</si>
  <si>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</si>
  <si>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</si>
  <si>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</si>
  <si>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</si>
  <si>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</si>
  <si>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</si>
  <si>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</si>
  <si>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</si>
  <si>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</si>
  <si>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</si>
  <si>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</si>
  <si>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</si>
  <si>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</si>
  <si>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</si>
  <si>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</si>
  <si>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</si>
  <si>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</si>
  <si>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</si>
  <si>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</si>
  <si>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</si>
  <si>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</si>
  <si>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</si>
  <si>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</si>
  <si>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</si>
  <si>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</si>
  <si>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</si>
  <si>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</si>
  <si>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</si>
  <si>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</si>
  <si>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</si>
  <si>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</si>
  <si>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</si>
  <si>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</si>
  <si>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</si>
  <si>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</si>
  <si>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</si>
  <si>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</si>
  <si>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</si>
  <si>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</si>
  <si>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</si>
  <si>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</si>
  <si>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</si>
  <si>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</si>
  <si>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</si>
  <si>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</si>
  <si>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</si>
  <si>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</si>
  <si>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</si>
  <si>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</si>
  <si>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</si>
  <si>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</si>
  <si>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</si>
  <si>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</si>
  <si>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</si>
  <si>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</si>
  <si>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</si>
  <si>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</si>
  <si>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</si>
  <si>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</si>
  <si>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</si>
  <si>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</si>
  <si>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</si>
  <si>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</si>
  <si>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</si>
  <si>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</si>
  <si>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</si>
  <si>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</si>
  <si>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</si>
  <si>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</si>
  <si>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</si>
  <si>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</si>
  <si>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</si>
  <si>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</si>
  <si>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</si>
  <si>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</si>
  <si>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</si>
  <si>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</si>
  <si>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</si>
  <si>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</si>
  <si>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</si>
  <si>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</si>
  <si>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</si>
  <si>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</si>
  <si>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</si>
  <si>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</si>
  <si>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</si>
  <si>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</si>
  <si>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</si>
  <si>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</si>
  <si>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</si>
  <si>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</si>
  <si>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</si>
  <si>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</si>
  <si>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</si>
  <si>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</si>
  <si>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</si>
  <si>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</si>
  <si>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</si>
  <si>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</si>
  <si>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</si>
  <si>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</si>
  <si>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</si>
  <si>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</si>
  <si>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</si>
  <si>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</si>
  <si>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</si>
  <si>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</si>
  <si>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</si>
  <si>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</si>
  <si>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</si>
  <si>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</si>
  <si>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</si>
  <si>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</si>
  <si>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</si>
  <si>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</si>
  <si>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</si>
  <si>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</si>
  <si>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</si>
  <si>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</si>
  <si>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</si>
  <si>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</si>
  <si>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</si>
  <si>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</si>
  <si>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</si>
  <si>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</si>
  <si>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</si>
  <si>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</si>
  <si>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</si>
  <si>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</si>
  <si>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</si>
  <si>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</si>
  <si>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</si>
  <si>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</si>
  <si>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</si>
  <si>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</si>
  <si>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</si>
  <si>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</si>
  <si>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</si>
  <si>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</si>
  <si>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</si>
  <si>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</si>
  <si>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</si>
  <si>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</si>
  <si>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</si>
  <si>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</si>
  <si>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</si>
  <si>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</si>
  <si>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</si>
  <si>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</si>
  <si>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</si>
  <si>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</si>
  <si>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</si>
  <si>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</si>
  <si>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</si>
  <si>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</si>
  <si>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</si>
  <si>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</si>
  <si>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</si>
  <si>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</si>
  <si>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</si>
  <si>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</si>
  <si>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</si>
  <si>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</si>
  <si>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</si>
  <si>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</si>
  <si>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</si>
  <si>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</si>
  <si>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</si>
  <si>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</si>
  <si>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</si>
  <si>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</si>
  <si>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</si>
  <si>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</si>
  <si>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</si>
  <si>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</si>
  <si>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</si>
  <si>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</si>
  <si>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</si>
  <si>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</si>
  <si>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</si>
  <si>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</si>
  <si>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</si>
  <si>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</si>
  <si>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</si>
  <si>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</si>
  <si>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</si>
  <si>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</si>
  <si>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</si>
  <si>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</si>
  <si>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</si>
  <si>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</si>
  <si>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</si>
  <si>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</si>
  <si>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</si>
  <si>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</si>
  <si>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</si>
  <si>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</si>
  <si>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</si>
  <si>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</si>
  <si>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</si>
  <si>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</si>
  <si>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</si>
  <si>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</si>
  <si>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</si>
  <si>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</si>
  <si>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</si>
  <si>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</si>
  <si>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</si>
  <si>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</si>
  <si>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</si>
  <si>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</si>
  <si>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</si>
  <si>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</si>
  <si>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</si>
  <si>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</si>
  <si>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</si>
  <si>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</si>
  <si>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</si>
  <si>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</si>
  <si>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</si>
  <si>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</si>
  <si>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</si>
  <si>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</si>
  <si>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</si>
  <si>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</si>
  <si>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</si>
  <si>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</si>
  <si>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</si>
  <si>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</si>
  <si>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</si>
  <si>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</si>
  <si>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</si>
  <si>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</si>
  <si>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</si>
  <si>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</si>
  <si>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</si>
  <si>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</si>
  <si>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</si>
  <si>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</si>
  <si>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</si>
  <si>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</si>
  <si>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</si>
  <si>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</si>
  <si>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</si>
  <si>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</si>
  <si>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</si>
  <si>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</si>
  <si>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</si>
  <si>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</si>
  <si>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</si>
  <si>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</si>
  <si>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</si>
  <si>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</si>
  <si>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</si>
  <si>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</si>
  <si>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</si>
  <si>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</si>
  <si>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</si>
  <si>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</si>
  <si>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</si>
  <si>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</si>
  <si>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</si>
  <si>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</si>
  <si>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</si>
  <si>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</si>
  <si>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</si>
  <si>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</si>
  <si>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</si>
  <si>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</si>
  <si>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</si>
  <si>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</si>
  <si>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</si>
  <si>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</si>
  <si>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</si>
  <si>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</si>
  <si>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</si>
  <si>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</si>
  <si>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</si>
  <si>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</si>
  <si>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</si>
  <si>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</si>
  <si>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</si>
  <si>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</si>
  <si>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</si>
  <si>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</si>
  <si>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</si>
  <si>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</si>
  <si>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</si>
  <si>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</si>
  <si>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</si>
  <si>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</si>
  <si>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</si>
  <si>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</si>
  <si>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</si>
  <si>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</si>
  <si>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</si>
  <si>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</si>
  <si>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</si>
  <si>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</si>
  <si>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</si>
  <si>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</si>
  <si>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</si>
  <si>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</si>
  <si>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</si>
  <si>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</si>
  <si>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</si>
  <si>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</si>
  <si>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</si>
  <si>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</si>
  <si>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</si>
  <si>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</si>
  <si>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</si>
  <si>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</si>
  <si>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</si>
  <si>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</si>
  <si>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</si>
  <si>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</si>
  <si>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</si>
  <si>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</si>
  <si>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</si>
  <si>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</si>
  <si>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</si>
  <si>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</si>
  <si>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</si>
  <si>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</si>
  <si>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</si>
  <si>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</si>
  <si>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</si>
  <si>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</si>
  <si>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</si>
  <si>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</si>
  <si>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</si>
  <si>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</si>
  <si>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</si>
  <si>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</si>
  <si>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</si>
  <si>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</si>
  <si>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</si>
  <si>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</si>
  <si>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</si>
  <si>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</si>
  <si>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</si>
  <si>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</si>
  <si>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</si>
  <si>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</si>
  <si>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</si>
  <si>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</si>
  <si>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</si>
  <si>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</si>
  <si>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</si>
  <si>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</si>
  <si>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</si>
  <si>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</si>
  <si>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</si>
  <si>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</si>
  <si>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</si>
  <si>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</si>
  <si>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</si>
  <si>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</si>
  <si>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</si>
  <si>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</si>
  <si>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</si>
  <si>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</si>
  <si>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</si>
  <si>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</si>
  <si>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</si>
  <si>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</si>
  <si>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</si>
  <si>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</si>
  <si>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</si>
  <si>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</si>
  <si>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</si>
  <si>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</si>
  <si>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</si>
  <si>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</si>
  <si>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</si>
  <si>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</si>
  <si>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</si>
  <si>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</si>
  <si>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</si>
  <si>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</si>
  <si>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</si>
  <si>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</si>
  <si>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</si>
  <si>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</si>
  <si>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</si>
  <si>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</si>
  <si>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</si>
  <si>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</si>
  <si>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</si>
  <si>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</si>
  <si>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</si>
  <si>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</si>
  <si>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</si>
  <si>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</si>
  <si>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</si>
  <si>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</si>
  <si>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</si>
  <si>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</si>
  <si>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</si>
  <si>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</si>
  <si>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</si>
  <si>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</si>
  <si>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</si>
  <si>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</si>
  <si>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</si>
  <si>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</si>
  <si>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</si>
  <si>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</si>
  <si>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</si>
  <si>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</si>
  <si>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</si>
  <si>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</si>
  <si>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</si>
  <si>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</si>
  <si>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</si>
  <si>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</si>
  <si>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</si>
  <si>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</si>
  <si>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</si>
  <si>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</si>
  <si>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</si>
  <si>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</si>
  <si>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</si>
  <si>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</si>
  <si>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</si>
  <si>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</si>
  <si>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</si>
  <si>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</si>
  <si>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</si>
  <si>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</si>
  <si>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</si>
  <si>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</si>
  <si>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</si>
  <si>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</si>
  <si>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</si>
  <si>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</si>
  <si>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</si>
  <si>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</si>
  <si>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</si>
  <si>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</si>
  <si>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</si>
  <si>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</si>
  <si>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</si>
  <si>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</si>
  <si>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</si>
  <si>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</si>
  <si>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</si>
  <si>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</si>
  <si>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</si>
  <si>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</si>
  <si>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</si>
  <si>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</si>
  <si>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</si>
  <si>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</si>
  <si>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</si>
  <si>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</si>
  <si>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</si>
  <si>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</si>
  <si>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</si>
  <si>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</si>
  <si>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</si>
  <si>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</si>
  <si>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</si>
  <si>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</si>
  <si>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</si>
  <si>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</si>
  <si>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</si>
  <si>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</si>
  <si>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</si>
  <si>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</si>
  <si>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</si>
  <si>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</si>
  <si>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</si>
  <si>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</si>
  <si>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</si>
  <si>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</si>
  <si>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</si>
  <si>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</si>
  <si>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</si>
  <si>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</si>
  <si>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</si>
  <si>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</si>
  <si>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</si>
  <si>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</si>
  <si>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</si>
  <si>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</si>
  <si>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</si>
  <si>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</si>
  <si>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</si>
  <si>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</si>
  <si>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</si>
  <si>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</si>
  <si>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</si>
  <si>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</si>
  <si>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</si>
  <si>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</si>
  <si>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</si>
  <si>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</si>
  <si>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</si>
  <si>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</si>
  <si>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</si>
  <si>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</si>
  <si>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</si>
  <si>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</si>
  <si>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</si>
  <si>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</si>
  <si>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</si>
  <si>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</si>
  <si>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</si>
  <si>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</si>
  <si>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</si>
  <si>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</si>
  <si>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</si>
  <si>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</si>
  <si>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</si>
  <si>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</si>
  <si>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</si>
  <si>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</si>
  <si>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</si>
  <si>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</si>
  <si>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</si>
  <si>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</si>
  <si>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</si>
  <si>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</si>
  <si>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</si>
  <si>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</si>
  <si>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</si>
  <si>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</si>
  <si>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</si>
  <si>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</si>
  <si>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</si>
  <si>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</si>
  <si>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</si>
  <si>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</si>
  <si>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</si>
  <si>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</si>
  <si>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</si>
  <si>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</si>
  <si>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</si>
  <si>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</si>
  <si>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</si>
  <si>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</si>
  <si>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</si>
  <si>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</si>
  <si>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</si>
  <si>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</si>
  <si>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</si>
  <si>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</si>
  <si>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</si>
  <si>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</si>
  <si>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</si>
  <si>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</si>
  <si>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</si>
  <si>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</si>
  <si>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</si>
  <si>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</si>
  <si>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</si>
  <si>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</si>
  <si>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</si>
  <si>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</si>
  <si>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</si>
  <si>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</si>
  <si>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</si>
  <si>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</si>
  <si>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</si>
  <si>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</si>
  <si>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</si>
  <si>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</si>
  <si>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</si>
  <si>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</si>
  <si>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</si>
  <si>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</si>
  <si>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</si>
  <si>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</si>
  <si>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</si>
  <si>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</si>
  <si>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</si>
  <si>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</si>
  <si>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</si>
  <si>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</si>
  <si>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</si>
  <si>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</si>
  <si>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</si>
  <si>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</si>
  <si>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</si>
  <si>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</si>
  <si>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</si>
  <si>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</si>
  <si>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</si>
  <si>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</si>
  <si>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</si>
  <si>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</si>
  <si>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</si>
  <si>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</si>
  <si>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</si>
  <si>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</si>
  <si>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</si>
  <si>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</si>
  <si>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</si>
  <si>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</si>
  <si>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</si>
  <si>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</si>
  <si>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</si>
  <si>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</si>
  <si>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</si>
  <si>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</si>
  <si>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</si>
  <si>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</si>
  <si>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</si>
  <si>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</si>
  <si>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</si>
  <si>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</si>
  <si>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</si>
  <si>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</si>
  <si>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</si>
  <si>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</si>
  <si>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</si>
  <si>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</si>
  <si>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</si>
  <si>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</si>
  <si>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</si>
  <si>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</si>
  <si>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</si>
  <si>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</si>
  <si>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</si>
  <si>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</si>
  <si>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</si>
  <si>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</si>
  <si>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</si>
  <si>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</si>
  <si>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</si>
  <si>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</si>
  <si>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</si>
  <si>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</si>
  <si>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</si>
  <si>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</si>
  <si>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</si>
  <si>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</si>
  <si>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</si>
  <si>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</si>
  <si>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</si>
  <si>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</si>
  <si>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</si>
  <si>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</si>
  <si>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</si>
  <si>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</si>
  <si>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</si>
  <si>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</si>
  <si>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</si>
  <si>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</si>
  <si>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</si>
  <si>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</si>
  <si>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</si>
  <si>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</si>
  <si>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</si>
  <si>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</si>
  <si>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</si>
  <si>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</si>
  <si>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</si>
  <si>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</si>
  <si>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</si>
  <si>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</si>
  <si>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</si>
  <si>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</si>
  <si>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</si>
  <si>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</si>
  <si>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</si>
  <si>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</si>
  <si>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</si>
  <si>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</si>
  <si>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</si>
  <si>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</si>
  <si>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</si>
  <si>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</si>
  <si>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</si>
  <si>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</si>
  <si>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</si>
  <si>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</si>
  <si>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</si>
  <si>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</si>
  <si>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</si>
  <si>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</si>
  <si>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</si>
  <si>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</si>
  <si>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</si>
  <si>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</si>
  <si>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</si>
  <si>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</si>
  <si>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</si>
  <si>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</si>
  <si>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</si>
  <si>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</si>
  <si>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</si>
  <si>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</si>
  <si>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</si>
  <si>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</si>
  <si>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</si>
  <si>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</si>
  <si>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</si>
  <si>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</si>
  <si>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</si>
  <si>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</si>
  <si>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</si>
  <si>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</si>
  <si>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</si>
  <si>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</si>
  <si>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</si>
  <si>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</si>
  <si>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</si>
  <si>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</si>
  <si>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</si>
  <si>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</si>
  <si>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</si>
  <si>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</si>
  <si>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</si>
  <si>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</si>
  <si>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</si>
  <si>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</si>
  <si>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</si>
  <si>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</si>
  <si>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</si>
  <si>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</si>
  <si>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</si>
  <si>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</si>
  <si>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</si>
  <si>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</si>
  <si>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</si>
  <si>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</si>
  <si>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</si>
  <si>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</si>
  <si>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</si>
  <si>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</si>
  <si>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</si>
  <si>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</si>
  <si>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</si>
  <si>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</si>
  <si>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</si>
  <si>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</si>
  <si>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</si>
  <si>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</si>
  <si>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</si>
  <si>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</si>
  <si>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</si>
  <si>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</si>
  <si>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</si>
  <si>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</si>
  <si>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</si>
  <si>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</si>
  <si>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</si>
  <si>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</si>
  <si>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</si>
  <si>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</si>
  <si>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</si>
  <si>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</si>
  <si>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</si>
  <si>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</si>
  <si>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</si>
  <si>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</si>
  <si>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</si>
  <si>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</si>
  <si>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</si>
  <si>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</si>
  <si>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</si>
  <si>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</si>
  <si>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</si>
  <si>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</si>
  <si>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</si>
  <si>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</si>
  <si>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</si>
  <si>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</si>
  <si>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</si>
  <si>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</si>
  <si>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</si>
  <si>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</si>
  <si>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</si>
  <si>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</si>
  <si>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</si>
  <si>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</si>
  <si>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</si>
  <si>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</si>
  <si>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</si>
  <si>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</si>
  <si>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</si>
  <si>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</si>
  <si>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</si>
  <si>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</si>
  <si>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</si>
  <si>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</si>
  <si>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</si>
  <si>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</si>
  <si>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</si>
  <si>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</si>
  <si>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</si>
  <si>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</si>
  <si>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</si>
  <si>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</si>
  <si>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</si>
  <si>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</si>
  <si>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</si>
  <si>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</si>
  <si>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</si>
  <si>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</si>
  <si>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</si>
  <si>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</si>
  <si>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</si>
  <si>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</si>
  <si>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</si>
  <si>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</si>
  <si>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</si>
  <si>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</si>
  <si>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</si>
  <si>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</si>
  <si>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</si>
  <si>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</si>
  <si>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</si>
  <si>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</si>
  <si>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</si>
  <si>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</si>
  <si>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</si>
  <si>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</si>
  <si>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</si>
  <si>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</si>
  <si>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</si>
  <si>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</si>
  <si>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</si>
  <si>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</si>
  <si>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</si>
  <si>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</si>
  <si>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</si>
  <si>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</si>
  <si>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</si>
  <si>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</si>
  <si>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</si>
  <si>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</si>
  <si>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</si>
  <si>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</si>
  <si>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</si>
  <si>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</si>
  <si>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</si>
  <si>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</si>
  <si>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</si>
  <si>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</si>
  <si>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</si>
  <si>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</si>
  <si>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</si>
  <si>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</si>
  <si>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</si>
  <si>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</si>
  <si>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</si>
  <si>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</si>
  <si>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</si>
  <si>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</si>
  <si>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</si>
  <si>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</si>
  <si>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</si>
  <si>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</si>
  <si>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</si>
  <si>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</si>
  <si>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</si>
  <si>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</si>
  <si>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</si>
  <si>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</si>
  <si>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</si>
  <si>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</si>
  <si>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</si>
  <si>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</si>
  <si>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</si>
  <si>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</si>
  <si>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</si>
  <si>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</si>
  <si>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</si>
  <si>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</si>
  <si>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</si>
  <si>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</si>
  <si>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</si>
  <si>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</si>
  <si>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</si>
  <si>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</si>
  <si>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</si>
  <si>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</si>
  <si>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</si>
  <si>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</si>
  <si>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</si>
  <si>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</si>
  <si>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</si>
  <si>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</si>
  <si>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</si>
  <si>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</si>
  <si>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</si>
  <si>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</si>
  <si>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</si>
  <si>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</si>
  <si>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</si>
  <si>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</si>
  <si>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</si>
  <si>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</si>
  <si>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</si>
  <si>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</si>
  <si>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</si>
  <si>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</si>
  <si>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</si>
  <si>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</si>
  <si>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</si>
  <si>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</si>
  <si>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</si>
  <si>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</si>
  <si>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</si>
  <si>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</si>
  <si>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</si>
  <si>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</si>
  <si>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</si>
  <si>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</si>
  <si>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</si>
  <si>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</si>
  <si>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</si>
  <si>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</si>
  <si>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</si>
  <si>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</si>
  <si>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</si>
  <si>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</si>
  <si>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</si>
  <si>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</si>
  <si>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</si>
  <si>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</si>
  <si>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</si>
  <si>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</si>
  <si>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</si>
  <si>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</si>
  <si>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</si>
  <si>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</si>
  <si>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</si>
  <si>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</si>
  <si>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</si>
  <si>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</si>
  <si>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</si>
  <si>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</si>
  <si>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</si>
  <si>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</si>
  <si>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</si>
  <si>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</si>
  <si>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</si>
  <si>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</si>
  <si>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</si>
  <si>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</si>
  <si>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</si>
  <si>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</si>
  <si>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</si>
  <si>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</si>
  <si>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</si>
  <si>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</si>
  <si>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</si>
  <si>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</si>
  <si>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</si>
  <si>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</si>
  <si>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</si>
  <si>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</si>
  <si>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</si>
  <si>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</si>
  <si>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</si>
  <si>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</si>
  <si>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</si>
  <si>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</si>
  <si>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</si>
  <si>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</si>
  <si>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</si>
  <si>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</si>
  <si>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</si>
  <si>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</si>
  <si>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</si>
  <si>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</si>
  <si>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</si>
  <si>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</si>
  <si>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</si>
  <si>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</si>
  <si>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</si>
  <si>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</si>
  <si>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</si>
  <si>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</si>
  <si>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</si>
  <si>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</si>
  <si>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</si>
  <si>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</si>
  <si>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</si>
  <si>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</si>
  <si>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</si>
  <si>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</si>
  <si>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</si>
  <si>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</si>
  <si>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</si>
  <si>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</si>
  <si>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</si>
  <si>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</si>
  <si>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</si>
  <si>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</si>
  <si>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</si>
  <si>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</si>
  <si>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</si>
  <si>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</si>
  <si>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</si>
  <si>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</si>
  <si>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</si>
  <si>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</si>
  <si>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</si>
  <si>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</si>
  <si>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</si>
  <si>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</si>
  <si>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</si>
  <si>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</si>
  <si>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</si>
  <si>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</si>
  <si>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</si>
  <si>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</si>
  <si>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</si>
  <si>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</si>
  <si>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</si>
  <si>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</si>
  <si>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</si>
  <si>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</si>
  <si>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</si>
  <si>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</si>
  <si>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</si>
  <si>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</si>
  <si>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</si>
  <si>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</si>
  <si>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</si>
  <si>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</si>
  <si>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</si>
  <si>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</si>
  <si>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</si>
  <si>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</si>
  <si>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</si>
  <si>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</si>
  <si>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</si>
  <si>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</si>
  <si>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</si>
  <si>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</si>
  <si>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</si>
  <si>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</si>
  <si>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</si>
  <si>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</si>
  <si>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</si>
  <si>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</si>
  <si>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</si>
  <si>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</si>
  <si>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</si>
  <si>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</si>
  <si>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</si>
  <si>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</si>
  <si>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</si>
  <si>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</si>
  <si>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</si>
  <si>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</si>
  <si>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</si>
  <si>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</si>
  <si>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</si>
  <si>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</si>
  <si>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</si>
  <si>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</si>
  <si>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</si>
  <si>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</si>
  <si>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</si>
  <si>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</si>
  <si>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</si>
  <si>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</si>
  <si>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</si>
  <si>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</si>
  <si>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</si>
  <si>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</si>
  <si>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</si>
  <si>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</si>
  <si>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</si>
  <si>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</si>
  <si>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</si>
  <si>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</si>
  <si>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</si>
  <si>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</si>
  <si>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</si>
  <si>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</si>
  <si>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</si>
  <si>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</si>
  <si>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</si>
  <si>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</si>
  <si>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</si>
  <si>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</si>
  <si>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</si>
  <si>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</si>
  <si>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</si>
  <si>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</si>
  <si>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</si>
  <si>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</si>
  <si>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</si>
  <si>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</si>
  <si>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</si>
  <si>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</si>
  <si>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</si>
  <si>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</si>
  <si>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</si>
  <si>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</si>
  <si>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</si>
  <si>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</si>
  <si>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</si>
  <si>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</si>
  <si>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</si>
  <si>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</si>
  <si>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</si>
  <si>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</si>
  <si>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</si>
  <si>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</si>
  <si>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</si>
  <si>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</si>
  <si>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</si>
  <si>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</si>
  <si>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</si>
  <si>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</si>
  <si>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</si>
  <si>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</si>
  <si>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</si>
  <si>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</si>
  <si>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</si>
  <si>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</si>
  <si>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</si>
  <si>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</si>
  <si>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</si>
  <si>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</si>
  <si>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</si>
  <si>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</si>
  <si>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</si>
  <si>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</si>
  <si>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</si>
  <si>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</si>
  <si>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</si>
  <si>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</si>
  <si>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</si>
  <si>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</si>
  <si>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</si>
  <si>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</si>
  <si>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</si>
  <si>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</si>
  <si>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</si>
  <si>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</si>
  <si>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</si>
  <si>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</si>
  <si>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</si>
  <si>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</si>
  <si>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</si>
  <si>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</si>
  <si>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</si>
  <si>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</si>
  <si>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</si>
  <si>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</si>
  <si>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</si>
  <si>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</si>
  <si>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</si>
  <si>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</si>
  <si>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</si>
  <si>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</si>
  <si>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</si>
  <si>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</si>
  <si>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</si>
  <si>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</si>
  <si>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</si>
  <si>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</si>
  <si>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</si>
  <si>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</si>
  <si>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</si>
  <si>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</si>
  <si>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</si>
  <si>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</si>
  <si>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</si>
  <si>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</si>
  <si>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</si>
  <si>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</si>
  <si>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</si>
  <si>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</si>
  <si>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</si>
  <si>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</si>
  <si>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</si>
  <si>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</si>
  <si>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</si>
  <si>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</si>
  <si>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</si>
  <si>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</si>
  <si>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</si>
  <si>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</si>
  <si>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</si>
  <si>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</si>
  <si>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</si>
  <si>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</si>
  <si>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</si>
  <si>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</si>
  <si>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</si>
  <si>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</si>
  <si>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</si>
  <si>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</si>
  <si>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</si>
  <si>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</si>
  <si>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</si>
  <si>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</si>
  <si>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</si>
  <si>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</si>
  <si>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</si>
  <si>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</si>
  <si>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</si>
  <si>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</si>
  <si>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</si>
  <si>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</si>
  <si>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</si>
  <si>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</si>
  <si>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</si>
  <si>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</si>
  <si>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</si>
  <si>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</si>
  <si>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</si>
  <si>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</si>
  <si>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</si>
  <si>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</si>
  <si>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</si>
  <si>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</si>
  <si>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</si>
  <si>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</si>
  <si>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</si>
  <si>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</si>
  <si>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</si>
  <si>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</si>
  <si>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</si>
  <si>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</si>
  <si>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</si>
  <si>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</si>
  <si>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</si>
  <si>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</si>
  <si>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</si>
  <si>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</si>
  <si>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</si>
  <si>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</si>
  <si>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</si>
  <si>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</si>
  <si>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</si>
  <si>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</si>
  <si>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</si>
  <si>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</si>
  <si>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</si>
  <si>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</si>
  <si>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</si>
  <si>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</si>
  <si>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</si>
  <si>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</si>
  <si>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</si>
  <si>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</si>
  <si>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</si>
  <si>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</si>
  <si>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</si>
  <si>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</si>
  <si>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</si>
  <si>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</si>
  <si>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</si>
  <si>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</si>
  <si>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</si>
  <si>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</si>
  <si>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</si>
  <si>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</si>
  <si>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</si>
  <si>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</si>
  <si>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</si>
  <si>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</si>
  <si>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</si>
  <si>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</si>
  <si>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</si>
  <si>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</si>
  <si>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</si>
  <si>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</si>
  <si>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</si>
  <si>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</si>
  <si>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</si>
  <si>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</si>
  <si>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</si>
  <si>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</si>
  <si>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</si>
  <si>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</si>
  <si>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</si>
  <si>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</si>
  <si>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</si>
  <si>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</si>
  <si>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</si>
  <si>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</si>
  <si>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</si>
  <si>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</si>
  <si>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</si>
  <si>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</si>
  <si>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</si>
  <si>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</si>
  <si>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</si>
  <si>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</si>
  <si>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</si>
  <si>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</si>
  <si>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</si>
  <si>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</si>
  <si>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</si>
  <si>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</si>
  <si>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</si>
  <si>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</si>
  <si>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</si>
  <si>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</si>
  <si>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</si>
  <si>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</si>
  <si>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</si>
  <si>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</si>
  <si>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</si>
  <si>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</si>
  <si>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</si>
  <si>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</si>
  <si>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</si>
  <si>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</si>
  <si>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</si>
  <si>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</si>
  <si>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</si>
  <si>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</si>
  <si>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</si>
  <si>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</si>
  <si>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</si>
  <si>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</si>
  <si>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</si>
  <si>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</si>
  <si>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</si>
  <si>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</si>
  <si>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</si>
  <si>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</si>
  <si>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</si>
  <si>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</si>
  <si>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</si>
  <si>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</si>
  <si>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</si>
  <si>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</si>
  <si>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</si>
  <si>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</si>
  <si>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</si>
  <si>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</si>
  <si>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</si>
  <si>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</si>
  <si>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</si>
  <si>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</si>
  <si>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</si>
  <si>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</si>
  <si>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</si>
  <si>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</si>
  <si>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</si>
  <si>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</si>
  <si>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</si>
  <si>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</si>
  <si>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</si>
  <si>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</si>
  <si>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</si>
  <si>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</si>
  <si>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</si>
  <si>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</si>
  <si>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</si>
  <si>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</si>
  <si>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</si>
  <si>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</si>
  <si>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</si>
  <si>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</si>
  <si>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</si>
  <si>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</si>
  <si>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</si>
  <si>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</si>
  <si>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</si>
  <si>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</si>
  <si>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</si>
  <si>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</si>
  <si>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</si>
  <si>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</si>
  <si>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</si>
  <si>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</si>
  <si>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</si>
  <si>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</si>
  <si>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</si>
  <si>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</si>
  <si>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</si>
  <si>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</si>
  <si>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</si>
  <si>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</si>
  <si>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</si>
  <si>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</si>
  <si>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</si>
  <si>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</si>
  <si>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</si>
  <si>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</si>
  <si>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</si>
  <si>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</si>
  <si>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</si>
  <si>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</si>
  <si>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</si>
  <si>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</si>
  <si>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</si>
  <si>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</si>
  <si>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</si>
  <si>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</si>
  <si>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</si>
  <si>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</si>
  <si>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</si>
  <si>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</si>
  <si>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</si>
  <si>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</si>
  <si>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</si>
  <si>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</si>
  <si>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</si>
  <si>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</si>
  <si>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</si>
  <si>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</si>
  <si>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</si>
  <si>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</si>
  <si>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</si>
  <si>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</si>
  <si>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</si>
  <si>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</si>
  <si>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</si>
  <si>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</si>
  <si>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</si>
  <si>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</si>
  <si>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</si>
  <si>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</si>
  <si>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</si>
  <si>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</si>
  <si>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</si>
  <si>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</si>
  <si>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</si>
  <si>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</si>
  <si>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</si>
  <si>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</si>
  <si>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</si>
  <si>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</si>
  <si>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</si>
  <si>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</si>
  <si>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</si>
  <si>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</si>
  <si>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</si>
  <si>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</si>
  <si>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</si>
  <si>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</si>
  <si>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</si>
  <si>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</si>
  <si>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</si>
  <si>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</si>
  <si>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</si>
  <si>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</si>
  <si>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</si>
  <si>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</si>
  <si>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</si>
  <si>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</si>
  <si>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</si>
  <si>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</si>
  <si>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</si>
  <si>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</si>
  <si>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</si>
  <si>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</si>
  <si>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</si>
  <si>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</si>
  <si>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</si>
  <si>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</si>
  <si>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</si>
  <si>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</si>
  <si>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</si>
  <si>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</si>
  <si>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</si>
  <si>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</si>
  <si>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</si>
  <si>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</si>
  <si>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</si>
  <si>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</si>
  <si>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</si>
  <si>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</si>
  <si>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</si>
  <si>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</si>
  <si>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</si>
  <si>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</si>
  <si>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</si>
  <si>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</si>
  <si>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</si>
  <si>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</si>
  <si>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</si>
  <si>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</si>
  <si>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</si>
  <si>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</si>
  <si>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</si>
  <si>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</si>
  <si>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</si>
  <si>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</si>
  <si>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</si>
  <si>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</si>
  <si>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</si>
  <si>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</si>
  <si>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</si>
  <si>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</si>
  <si>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</si>
  <si>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</si>
  <si>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</si>
  <si>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</si>
  <si>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</si>
  <si>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</si>
  <si>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</si>
  <si>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</si>
  <si>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</si>
  <si>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</si>
  <si>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</si>
  <si>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</si>
  <si>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</si>
  <si>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</si>
  <si>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</si>
  <si>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</si>
  <si>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</si>
  <si>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</si>
  <si>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</si>
  <si>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</si>
  <si>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</si>
  <si>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</si>
  <si>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</si>
  <si>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</si>
  <si>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</si>
  <si>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</si>
  <si>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</si>
  <si>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</si>
  <si>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</si>
  <si>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</si>
  <si>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</si>
  <si>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</si>
  <si>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</si>
  <si>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</si>
  <si>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</si>
  <si>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</si>
  <si>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</si>
  <si>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</si>
  <si>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</si>
  <si>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</si>
  <si>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</si>
  <si>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</si>
  <si>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</si>
  <si>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</si>
  <si>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</si>
  <si>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</si>
  <si>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</si>
  <si>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</si>
  <si>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</si>
  <si>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</si>
  <si>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</si>
  <si>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</si>
  <si>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</si>
  <si>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</si>
  <si>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</si>
  <si>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</si>
  <si>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</si>
  <si>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</si>
  <si>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</si>
  <si>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</si>
  <si>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</si>
  <si>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</si>
  <si>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</si>
  <si>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</si>
  <si>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</si>
  <si>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</si>
  <si>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</si>
  <si>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</si>
  <si>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</si>
  <si>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</si>
  <si>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</si>
  <si>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</si>
  <si>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</si>
  <si>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</si>
  <si>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</si>
  <si>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</si>
  <si>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</si>
  <si>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</si>
  <si>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</si>
  <si>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</si>
  <si>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</si>
  <si>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</si>
  <si>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</si>
  <si>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</si>
  <si>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</si>
  <si>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</si>
  <si>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</si>
  <si>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</si>
  <si>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</si>
  <si>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</si>
  <si>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</si>
  <si>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</si>
  <si>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</si>
  <si>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</si>
  <si>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</si>
  <si>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</si>
  <si>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</si>
  <si>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</si>
  <si>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</si>
  <si>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</si>
  <si>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</si>
  <si>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</si>
  <si>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</si>
  <si>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</si>
  <si>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</si>
  <si>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</si>
  <si>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</si>
  <si>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</si>
  <si>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</si>
  <si>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</si>
  <si>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</si>
  <si>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</si>
  <si>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</si>
  <si>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</si>
  <si>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</si>
  <si>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</si>
  <si>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</si>
  <si>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</si>
  <si>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</si>
  <si>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</si>
  <si>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</si>
  <si>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</si>
  <si>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</si>
  <si>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</si>
  <si>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</si>
  <si>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</si>
  <si>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</si>
  <si>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</si>
  <si>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</si>
  <si>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</si>
  <si>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</si>
  <si>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</si>
  <si>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</si>
  <si>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</si>
  <si>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</si>
  <si>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</si>
  <si>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</si>
  <si>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</si>
  <si>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</si>
  <si>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</si>
  <si>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</si>
  <si>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</si>
  <si>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</si>
  <si>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</si>
  <si>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</si>
  <si>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</si>
  <si>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</si>
  <si>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</si>
  <si>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</si>
  <si>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</si>
  <si>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</si>
  <si>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</si>
  <si>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</si>
  <si>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</si>
  <si>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</si>
  <si>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</si>
  <si>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</si>
  <si>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</si>
  <si>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</si>
  <si>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</si>
  <si>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</si>
  <si>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</si>
  <si>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</si>
  <si>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</si>
  <si>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</si>
  <si>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</si>
  <si>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</si>
  <si>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</si>
  <si>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</si>
  <si>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</si>
  <si>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</si>
  <si>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</si>
  <si>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</si>
  <si>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</si>
  <si>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</si>
  <si>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</si>
  <si>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</si>
  <si>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</si>
  <si>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</si>
  <si>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</si>
  <si>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</si>
  <si>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</si>
  <si>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</si>
  <si>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</si>
  <si>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</si>
  <si>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</si>
  <si>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</si>
  <si>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</si>
  <si>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</si>
  <si>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</si>
  <si>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</si>
  <si>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</si>
  <si>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</si>
  <si>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</si>
  <si>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</si>
  <si>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</si>
  <si>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</si>
  <si>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</si>
  <si>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</si>
  <si>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</si>
  <si>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</si>
  <si>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</si>
  <si>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</si>
  <si>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</si>
  <si>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</si>
  <si>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</si>
  <si>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</si>
  <si>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</si>
  <si>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</si>
  <si>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</si>
  <si>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</si>
  <si>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</si>
  <si>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</si>
  <si>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</si>
  <si>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</si>
  <si>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</si>
  <si>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</si>
  <si>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</si>
  <si>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</si>
  <si>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</si>
  <si>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</si>
  <si>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</si>
  <si>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</si>
  <si>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</si>
  <si>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</si>
  <si>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</si>
  <si>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</si>
  <si>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</si>
  <si>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</si>
  <si>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</si>
  <si>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</si>
  <si>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</si>
  <si>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</si>
  <si>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</si>
  <si>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</si>
  <si>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</si>
  <si>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</si>
  <si>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</si>
  <si>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</si>
  <si>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</si>
  <si>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</si>
  <si>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</si>
  <si>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</si>
  <si>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</si>
  <si>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</si>
  <si>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</si>
  <si>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</si>
  <si>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</si>
  <si>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</si>
  <si>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</si>
  <si>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</si>
  <si>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</si>
  <si>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</si>
  <si>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</si>
  <si>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</si>
  <si>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</si>
  <si>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</si>
  <si>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</si>
  <si>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</si>
  <si>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</si>
  <si>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</si>
  <si>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</si>
  <si>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</si>
  <si>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</si>
  <si>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</si>
  <si>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</si>
  <si>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</si>
  <si>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</si>
  <si>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</si>
  <si>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</si>
  <si>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</si>
  <si>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</si>
  <si>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</si>
  <si>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</si>
  <si>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</si>
  <si>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</si>
  <si>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</si>
  <si>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</si>
  <si>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</si>
  <si>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</si>
  <si>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</si>
  <si>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</si>
  <si>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</si>
  <si>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</si>
  <si>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</si>
  <si>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</si>
  <si>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</si>
  <si>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</si>
  <si>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</si>
  <si>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</si>
  <si>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</si>
  <si>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</si>
  <si>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</si>
  <si>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</si>
  <si>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</si>
  <si>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</si>
  <si>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</si>
  <si>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</si>
  <si>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</si>
  <si>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</si>
  <si>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</si>
  <si>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</si>
  <si>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</si>
  <si>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</si>
  <si>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</si>
  <si>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</si>
  <si>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</si>
  <si>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</si>
  <si>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</si>
  <si>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</si>
  <si>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</si>
  <si>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</si>
  <si>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</si>
  <si>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</si>
  <si>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</si>
  <si>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</si>
  <si>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</si>
  <si>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</si>
  <si>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</si>
  <si>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</si>
  <si>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</si>
  <si>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</si>
  <si>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</si>
  <si>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</si>
  <si>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</si>
  <si>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</si>
  <si>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</si>
  <si>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</si>
  <si>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</si>
  <si>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</si>
  <si>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</si>
  <si>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</si>
  <si>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</si>
  <si>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</si>
  <si>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</si>
  <si>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</si>
  <si>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</si>
  <si>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</si>
  <si>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</si>
  <si>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</si>
  <si>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</si>
  <si>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</si>
  <si>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</si>
  <si>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</si>
  <si>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</si>
  <si>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</si>
  <si>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</si>
  <si>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</si>
  <si>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</si>
  <si>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</si>
  <si>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</si>
  <si>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</si>
  <si>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</si>
  <si>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</si>
  <si>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</si>
  <si>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</si>
  <si>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</si>
  <si>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</si>
  <si>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</si>
  <si>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</si>
  <si>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</si>
  <si>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</si>
  <si>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</si>
  <si>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</si>
  <si>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</si>
  <si>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</si>
  <si>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</si>
  <si>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</si>
  <si>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</si>
  <si>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</si>
  <si>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</si>
  <si>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</si>
  <si>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</si>
  <si>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</si>
  <si>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</si>
  <si>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</si>
  <si>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</si>
  <si>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</si>
  <si>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</si>
  <si>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</si>
  <si>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</si>
  <si>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</si>
  <si>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</si>
  <si>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</si>
  <si>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</si>
  <si>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</si>
  <si>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</si>
  <si>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</si>
  <si>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</si>
  <si>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</si>
  <si>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</si>
  <si>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</si>
  <si>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</si>
  <si>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</si>
  <si>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</si>
  <si>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</si>
  <si>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</si>
  <si>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</si>
  <si>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</si>
  <si>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</si>
  <si>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</si>
  <si>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</si>
  <si>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</si>
  <si>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</si>
  <si>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</si>
  <si>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</si>
  <si>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</si>
  <si>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</si>
  <si>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</si>
  <si>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</si>
  <si>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</si>
  <si>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</si>
  <si>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</si>
  <si>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</si>
  <si>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</si>
  <si>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</si>
  <si>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</si>
  <si>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</si>
  <si>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</si>
  <si>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</si>
  <si>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</si>
  <si>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</si>
  <si>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</si>
  <si>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</si>
  <si>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</si>
  <si>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</si>
  <si>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</si>
  <si>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</si>
  <si>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</si>
  <si>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</si>
  <si>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</si>
  <si>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</si>
  <si>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</si>
  <si>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</si>
  <si>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</si>
  <si>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</si>
  <si>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</si>
  <si>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</si>
  <si>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</si>
  <si>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</si>
  <si>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</si>
  <si>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</si>
  <si>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</si>
  <si>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</si>
  <si>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</si>
  <si>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</si>
  <si>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</si>
  <si>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</si>
  <si>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</si>
  <si>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</si>
  <si>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</si>
  <si>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</si>
  <si>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</si>
  <si>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</si>
  <si>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</si>
  <si>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</si>
  <si>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</si>
  <si>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</si>
  <si>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</si>
  <si>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</si>
  <si>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</si>
  <si>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</si>
  <si>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</si>
  <si>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</si>
  <si>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</si>
  <si>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</si>
  <si>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</si>
  <si>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</si>
  <si>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</si>
  <si>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</si>
  <si>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</si>
  <si>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</si>
  <si>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</si>
  <si>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</si>
  <si>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</si>
  <si>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</si>
  <si>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</si>
  <si>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</si>
  <si>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</si>
  <si>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</si>
  <si>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</si>
  <si>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</si>
  <si>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</si>
  <si>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</si>
  <si>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</si>
  <si>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</si>
  <si>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</si>
  <si>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</si>
  <si>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</si>
  <si>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</si>
  <si>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</si>
  <si>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</si>
  <si>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</si>
  <si>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</si>
  <si>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</si>
  <si>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</si>
  <si>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</si>
  <si>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</si>
  <si>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</si>
  <si>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</si>
  <si>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</si>
  <si>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</si>
  <si>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</si>
  <si>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</si>
  <si>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</si>
  <si>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</si>
  <si>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</si>
  <si>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</si>
  <si>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</si>
  <si>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</si>
  <si>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</si>
  <si>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</si>
  <si>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</si>
  <si>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</si>
  <si>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</si>
  <si>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</si>
  <si>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</si>
  <si>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</si>
  <si>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</si>
  <si>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</si>
  <si>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</si>
  <si>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</si>
  <si>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</si>
  <si>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</si>
  <si>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</si>
  <si>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</si>
  <si>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</si>
  <si>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</si>
  <si>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</si>
  <si>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</si>
  <si>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</si>
  <si>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</si>
  <si>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</si>
  <si>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</si>
  <si>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</si>
  <si>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</si>
  <si>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</si>
  <si>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</si>
  <si>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</si>
  <si>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</si>
  <si>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</si>
  <si>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</si>
  <si>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</si>
  <si>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</si>
  <si>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</si>
  <si>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</si>
  <si>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</si>
  <si>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</si>
  <si>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</si>
  <si>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</si>
  <si>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</si>
  <si>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</si>
  <si>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</si>
  <si>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</si>
  <si>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</si>
  <si>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</si>
  <si>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</si>
  <si>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</si>
  <si>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</si>
  <si>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</si>
  <si>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</si>
  <si>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</si>
  <si>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</si>
  <si>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</si>
  <si>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</si>
  <si>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</si>
  <si>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</si>
  <si>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</si>
  <si>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</si>
  <si>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</si>
  <si>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</si>
  <si>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</si>
  <si>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</si>
  <si>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</si>
  <si>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</si>
  <si>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</si>
  <si>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</si>
  <si>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</si>
  <si>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</si>
  <si>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</si>
  <si>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</si>
  <si>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</si>
  <si>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</si>
  <si>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</si>
  <si>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</si>
  <si>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</si>
  <si>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</si>
  <si>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</si>
  <si>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</si>
  <si>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</si>
  <si>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</si>
  <si>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</si>
  <si>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</si>
  <si>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</si>
  <si>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</si>
  <si>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</si>
  <si>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</si>
  <si>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</si>
  <si>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</si>
  <si>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</si>
  <si>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</si>
  <si>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</si>
  <si>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</si>
  <si>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</si>
  <si>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</si>
  <si>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</si>
  <si>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</si>
  <si>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</si>
  <si>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</si>
  <si>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</si>
  <si>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</si>
  <si>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</si>
  <si>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</si>
  <si>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</si>
  <si>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</si>
  <si>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</si>
  <si>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</si>
  <si>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</si>
  <si>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</si>
  <si>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</si>
  <si>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</si>
  <si>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</si>
  <si>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</si>
  <si>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</si>
  <si>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</si>
  <si>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</si>
  <si>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</si>
  <si>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</si>
  <si>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</si>
  <si>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</si>
  <si>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</si>
  <si>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</si>
  <si>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</si>
  <si>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</si>
  <si>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</si>
  <si>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</si>
  <si>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</si>
  <si>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</si>
  <si>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</si>
  <si>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</si>
  <si>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</si>
  <si>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</si>
  <si>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</si>
  <si>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</si>
  <si>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</si>
  <si>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</si>
  <si>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</si>
  <si>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</si>
  <si>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</si>
  <si>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</si>
  <si>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</si>
  <si>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</si>
  <si>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</si>
  <si>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</si>
  <si>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</si>
  <si>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</si>
  <si>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</si>
  <si>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</si>
  <si>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</si>
  <si>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</si>
  <si>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</si>
  <si>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</si>
  <si>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</si>
  <si>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</si>
  <si>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</si>
  <si>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</si>
  <si>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</si>
  <si>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</si>
  <si>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</si>
  <si>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</si>
  <si>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</si>
  <si>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</si>
  <si>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</si>
  <si>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</si>
  <si>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</si>
  <si>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</si>
  <si>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</si>
  <si>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</si>
  <si>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</si>
  <si>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</si>
  <si>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</si>
  <si>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</si>
  <si>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</si>
  <si>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</si>
  <si>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</si>
  <si>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</si>
  <si>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</si>
  <si>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</si>
  <si>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</si>
  <si>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</si>
  <si>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</si>
  <si>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</si>
  <si>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</si>
  <si>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</si>
  <si>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</si>
  <si>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</si>
  <si>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</si>
  <si>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</si>
  <si>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</si>
  <si>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</si>
  <si>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</si>
  <si>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</si>
  <si>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</si>
  <si>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</si>
  <si>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</si>
  <si>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</si>
  <si>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</si>
  <si>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</si>
  <si>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</si>
  <si>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</si>
  <si>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</si>
  <si>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</si>
  <si>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</si>
  <si>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</si>
  <si>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</si>
  <si>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</si>
  <si>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</si>
  <si>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</si>
  <si>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</si>
  <si>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</si>
  <si>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</si>
  <si>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</si>
  <si>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</si>
  <si>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</si>
  <si>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</si>
  <si>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</si>
  <si>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</si>
  <si>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</si>
  <si>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</si>
  <si>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</si>
  <si>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</si>
  <si>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</si>
  <si>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</si>
  <si>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</si>
  <si>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</si>
  <si>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</si>
  <si>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</si>
  <si>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</si>
  <si>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</si>
  <si>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</si>
  <si>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</si>
  <si>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</si>
  <si>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</si>
  <si>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</si>
  <si>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</si>
  <si>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</si>
  <si>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</si>
  <si>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</si>
  <si>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</si>
  <si>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</si>
  <si>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</si>
  <si>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</si>
  <si>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</si>
  <si>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</si>
  <si>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</si>
  <si>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</si>
  <si>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</si>
  <si>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</si>
  <si>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</si>
  <si>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</si>
  <si>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</si>
  <si>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</si>
  <si>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</si>
  <si>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</si>
  <si>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</si>
  <si>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</si>
  <si>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</si>
  <si>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</si>
  <si>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</si>
  <si>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</si>
  <si>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</si>
  <si>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</si>
  <si>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</si>
  <si>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</si>
  <si>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</si>
  <si>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</si>
  <si>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</si>
  <si>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</si>
  <si>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</si>
  <si>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</si>
  <si>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</si>
  <si>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</si>
  <si>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</si>
  <si>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</si>
  <si>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</si>
  <si>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</si>
  <si>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</si>
  <si>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</si>
  <si>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</si>
  <si>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</si>
  <si>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</si>
  <si>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</si>
  <si>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</si>
  <si>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</si>
  <si>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</si>
  <si>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</si>
  <si>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</si>
  <si>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</si>
  <si>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</si>
  <si>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</si>
  <si>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</si>
  <si>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</si>
  <si>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</si>
  <si>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</si>
  <si>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</si>
  <si>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</si>
  <si>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</si>
  <si>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</si>
  <si>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</si>
  <si>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</si>
  <si>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</si>
  <si>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</si>
  <si>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</si>
  <si>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</si>
  <si>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</si>
  <si>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</si>
  <si>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</si>
  <si>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</si>
  <si>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</si>
  <si>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</si>
  <si>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</si>
  <si>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</si>
  <si>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</si>
  <si>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</si>
  <si>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</si>
  <si>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</si>
  <si>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</si>
  <si>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</si>
  <si>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</si>
  <si>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</si>
  <si>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</si>
  <si>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</si>
  <si>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</si>
  <si>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</si>
  <si>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</si>
  <si>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</si>
  <si>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</si>
  <si>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</si>
  <si>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</si>
  <si>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</si>
  <si>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</si>
  <si>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</si>
  <si>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</si>
  <si>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</si>
  <si>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</si>
  <si>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</si>
  <si>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</si>
  <si>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</si>
  <si>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</si>
  <si>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</si>
  <si>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</si>
  <si>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</si>
  <si>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</si>
  <si>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</si>
  <si>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</si>
  <si>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</si>
  <si>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</si>
  <si>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</si>
  <si>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</si>
  <si>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</si>
  <si>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</si>
  <si>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</si>
  <si>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</si>
  <si>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</si>
  <si>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</si>
  <si>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</si>
  <si>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</si>
  <si>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</si>
  <si>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</si>
  <si>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</si>
  <si>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</si>
  <si>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</si>
  <si>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</si>
  <si>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</si>
  <si>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</si>
  <si>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</si>
  <si>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</si>
  <si>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</si>
  <si>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</si>
  <si>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</si>
  <si>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</si>
  <si>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</si>
  <si>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</si>
  <si>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</si>
  <si>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</si>
  <si>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</si>
  <si>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</si>
  <si>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</si>
  <si>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</si>
  <si>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</si>
  <si>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</si>
  <si>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</si>
  <si>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</si>
  <si>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</si>
  <si>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</si>
  <si>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</si>
  <si>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</si>
  <si>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</si>
  <si>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</si>
  <si>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</si>
  <si>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</si>
  <si>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</si>
  <si>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</si>
  <si>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</si>
  <si>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</si>
  <si>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</si>
  <si>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</si>
  <si>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</si>
  <si>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</si>
  <si>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</si>
  <si>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</si>
  <si>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</si>
  <si>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</si>
  <si>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</si>
  <si>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</si>
  <si>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</si>
  <si>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</si>
  <si>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</si>
  <si>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</si>
  <si>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</si>
  <si>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</si>
  <si>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</si>
  <si>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</si>
  <si>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</si>
  <si>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</si>
  <si>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</si>
  <si>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</si>
  <si>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</si>
  <si>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</si>
  <si>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</si>
  <si>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</si>
  <si>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</si>
  <si>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</si>
  <si>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</si>
  <si>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</si>
  <si>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</si>
  <si>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</si>
  <si>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</si>
  <si>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</si>
  <si>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</si>
  <si>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</si>
  <si>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</si>
  <si>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</si>
  <si>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</si>
  <si>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</si>
  <si>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</si>
  <si>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</si>
  <si>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</si>
  <si>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</si>
  <si>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</si>
  <si>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</si>
  <si>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</si>
  <si>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</si>
  <si>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</si>
  <si>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</si>
  <si>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</si>
  <si>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</si>
  <si>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</si>
  <si>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</si>
  <si>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</si>
  <si>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</si>
  <si>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</si>
  <si>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</si>
  <si>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</si>
  <si>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</si>
  <si>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</si>
  <si>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</si>
  <si>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</si>
  <si>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</si>
  <si>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</si>
  <si>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</si>
  <si>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</si>
  <si>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</si>
  <si>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</si>
  <si>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</si>
  <si>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</si>
  <si>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</si>
  <si>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</si>
  <si>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</si>
  <si>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</si>
  <si>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</si>
  <si>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</si>
  <si>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</si>
  <si>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</si>
  <si>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</si>
  <si>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</si>
  <si>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</si>
  <si>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</si>
  <si>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</si>
  <si>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</si>
  <si>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</si>
  <si>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</si>
  <si>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</si>
  <si>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</si>
  <si>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</si>
  <si>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</si>
  <si>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</si>
  <si>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</si>
  <si>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</si>
  <si>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</si>
  <si>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</si>
  <si>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</si>
  <si>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</si>
  <si>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</si>
  <si>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</si>
  <si>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</si>
  <si>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</si>
  <si>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</si>
  <si>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</si>
  <si>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</si>
  <si>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</si>
  <si>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</si>
  <si>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</si>
  <si>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</si>
  <si>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</si>
  <si>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</si>
  <si>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</si>
  <si>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</si>
  <si>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</si>
  <si>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</si>
  <si>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</si>
  <si>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</si>
  <si>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</si>
  <si>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</si>
  <si>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</si>
  <si>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</si>
  <si>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</si>
  <si>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</si>
  <si>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</si>
  <si>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</si>
  <si>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</si>
  <si>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</si>
  <si>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</si>
  <si>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</si>
  <si>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</si>
  <si>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</si>
  <si>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</si>
  <si>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</si>
  <si>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</si>
  <si>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</si>
  <si>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</si>
  <si>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</si>
  <si>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</si>
  <si>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</si>
  <si>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</si>
  <si>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</si>
  <si>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</si>
  <si>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</si>
  <si>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</si>
  <si>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</si>
  <si>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</si>
  <si>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</si>
  <si>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</si>
  <si>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</si>
  <si>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</si>
  <si>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</si>
  <si>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</si>
  <si>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</si>
  <si>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</si>
  <si>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</si>
  <si>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</si>
  <si>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</si>
  <si>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</si>
  <si>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</si>
  <si>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</si>
  <si>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</si>
  <si>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</si>
  <si>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</si>
  <si>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</si>
  <si>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</si>
  <si>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</si>
  <si>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</si>
  <si>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</si>
  <si>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</si>
  <si>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</si>
  <si>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</si>
  <si>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</si>
  <si>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</si>
  <si>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</si>
  <si>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</si>
  <si>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</si>
  <si>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</si>
  <si>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</si>
  <si>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</si>
  <si>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</si>
  <si>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</si>
  <si>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</si>
  <si>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</si>
  <si>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</si>
  <si>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</si>
  <si>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</si>
  <si>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</si>
  <si>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</si>
  <si>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</si>
  <si>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</si>
  <si>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</si>
  <si>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</si>
  <si>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</si>
  <si>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</si>
  <si>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</si>
  <si>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</si>
  <si>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</si>
  <si>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</si>
  <si>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</si>
  <si>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</si>
  <si>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</si>
  <si>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</si>
  <si>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</si>
  <si>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</si>
  <si>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</si>
  <si>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</si>
  <si>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</si>
  <si>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</si>
  <si>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</si>
  <si>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</si>
  <si>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</si>
  <si>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</si>
  <si>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</si>
  <si>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</si>
  <si>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</si>
  <si>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</si>
  <si>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</si>
  <si>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</si>
  <si>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</si>
  <si>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</si>
  <si>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</si>
  <si>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</si>
  <si>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</si>
  <si>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</si>
  <si>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</si>
  <si>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</si>
  <si>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</si>
  <si>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</si>
  <si>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</si>
  <si>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</si>
  <si>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</si>
  <si>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</si>
  <si>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</si>
  <si>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</si>
  <si>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</si>
  <si>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</si>
  <si>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</si>
  <si>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</si>
  <si>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</si>
  <si>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</si>
  <si>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</si>
  <si>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</si>
  <si>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</si>
  <si>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</si>
  <si>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</si>
  <si>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</si>
  <si>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</si>
  <si>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</si>
  <si>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</si>
  <si>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</si>
  <si>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</si>
  <si>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</si>
  <si>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</si>
  <si>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</si>
  <si>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</si>
  <si>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</si>
  <si>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</si>
  <si>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</si>
  <si>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</si>
  <si>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</si>
  <si>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</si>
  <si>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</si>
  <si>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</si>
  <si>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</si>
  <si>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</si>
  <si>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</si>
  <si>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</si>
  <si>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</si>
  <si>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</si>
  <si>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</si>
  <si>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</si>
  <si>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</si>
  <si>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</si>
  <si>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</si>
  <si>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</si>
  <si>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</si>
  <si>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</si>
  <si>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</si>
  <si>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</si>
  <si>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</si>
  <si>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</si>
  <si>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</si>
  <si>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</si>
  <si>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</si>
  <si>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</si>
  <si>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</si>
  <si>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</si>
  <si>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</si>
  <si>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</si>
  <si>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</si>
  <si>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</si>
  <si>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</si>
  <si>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</si>
  <si>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</si>
  <si>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</si>
  <si>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</si>
  <si>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</si>
  <si>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</si>
  <si>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</si>
  <si>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</si>
  <si>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</si>
  <si>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</si>
  <si>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</si>
  <si>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</si>
  <si>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</si>
  <si>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</si>
  <si>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</si>
  <si>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</si>
  <si>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</si>
  <si>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</si>
  <si>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</si>
  <si>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</si>
  <si>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</si>
  <si>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</si>
  <si>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</si>
  <si>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</si>
  <si>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</si>
  <si>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</si>
  <si>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</si>
  <si>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</si>
  <si>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</si>
  <si>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</si>
  <si>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</si>
  <si>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</si>
  <si>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</si>
  <si>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</si>
  <si>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</si>
  <si>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</si>
  <si>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</si>
  <si>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</si>
  <si>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</si>
  <si>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</si>
  <si>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</si>
  <si>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</si>
  <si>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</si>
  <si>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</si>
  <si>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</si>
  <si>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</si>
  <si>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</si>
  <si>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</si>
  <si>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</si>
  <si>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</si>
  <si>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</si>
  <si>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</si>
  <si>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</si>
  <si>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</si>
  <si>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</si>
  <si>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</si>
  <si>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</si>
  <si>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</si>
  <si>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</si>
  <si>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</si>
  <si>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</si>
  <si>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</si>
  <si>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</si>
  <si>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</si>
  <si>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</si>
  <si>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</si>
  <si>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</si>
  <si>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</si>
  <si>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</si>
  <si>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</si>
  <si>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</si>
  <si>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</si>
  <si>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</si>
  <si>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</si>
  <si>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</si>
  <si>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</si>
  <si>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</si>
  <si>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</si>
  <si>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</si>
  <si>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</si>
  <si>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</si>
  <si>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</si>
  <si>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</si>
  <si>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</si>
  <si>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</si>
  <si>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</si>
  <si>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</si>
  <si>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</si>
  <si>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</si>
  <si>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</si>
  <si>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</si>
  <si>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</si>
  <si>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</si>
  <si>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</si>
  <si>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</si>
  <si>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</si>
  <si>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</si>
  <si>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</si>
  <si>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</si>
  <si>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</si>
  <si>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</si>
  <si>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</si>
  <si>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</si>
  <si>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</si>
  <si>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</si>
  <si>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</si>
  <si>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</si>
  <si>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</si>
  <si>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</si>
  <si>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</si>
  <si>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</si>
  <si>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</si>
  <si>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</si>
  <si>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</si>
  <si>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</si>
  <si>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</si>
  <si>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</si>
  <si>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</si>
  <si>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</si>
  <si>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</si>
  <si>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</si>
  <si>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</si>
  <si>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</si>
  <si>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</si>
  <si>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</si>
  <si>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</si>
  <si>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</si>
  <si>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</si>
  <si>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</si>
  <si>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</si>
  <si>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</si>
  <si>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</si>
  <si>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</si>
  <si>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</si>
  <si>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</si>
  <si>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</si>
  <si>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</si>
  <si>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</si>
  <si>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</si>
  <si>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</si>
  <si>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</si>
  <si>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</si>
  <si>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</si>
  <si>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</si>
  <si>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</si>
  <si>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</si>
  <si>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</si>
  <si>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</si>
  <si>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</si>
  <si>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</si>
  <si>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</si>
  <si>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</si>
  <si>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</si>
  <si>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</si>
  <si>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</si>
  <si>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</si>
  <si>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</si>
  <si>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</si>
  <si>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</si>
  <si>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</si>
  <si>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</si>
  <si>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</si>
  <si>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</si>
  <si>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</si>
  <si>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</si>
  <si>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</si>
  <si>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</si>
  <si>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</si>
  <si>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</si>
  <si>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</si>
  <si>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</si>
  <si>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</si>
  <si>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</si>
  <si>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</si>
  <si>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</si>
  <si>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</si>
  <si>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</si>
  <si>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</si>
  <si>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</si>
  <si>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</si>
  <si>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</si>
  <si>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</si>
  <si>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</si>
  <si>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</si>
  <si>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</si>
  <si>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</si>
  <si>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</si>
  <si>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</si>
  <si>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</si>
  <si>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</si>
  <si>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</si>
  <si>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</si>
  <si>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</si>
  <si>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</si>
  <si>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</si>
  <si>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</si>
  <si>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</si>
  <si>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</si>
  <si>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</si>
  <si>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</si>
  <si>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</si>
  <si>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</si>
  <si>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</si>
  <si>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</si>
  <si>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</si>
  <si>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</si>
  <si>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</si>
  <si>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</si>
  <si>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</si>
  <si>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</si>
  <si>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</si>
  <si>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</si>
  <si>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</si>
  <si>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</si>
  <si>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</si>
  <si>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</si>
  <si>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</si>
  <si>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</si>
  <si>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</si>
  <si>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</si>
  <si>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</si>
  <si>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</si>
  <si>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</si>
  <si>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</si>
  <si>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</si>
  <si>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</si>
  <si>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</si>
  <si>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</si>
  <si>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</si>
  <si>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</si>
  <si>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</si>
  <si>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</si>
  <si>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</si>
  <si>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</si>
  <si>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</si>
  <si>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</si>
  <si>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</si>
  <si>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</si>
  <si>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</si>
  <si>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</si>
  <si>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</si>
  <si>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</si>
  <si>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</si>
  <si>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</si>
  <si>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</si>
  <si>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</si>
  <si>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</si>
  <si>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</si>
  <si>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</si>
  <si>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</si>
  <si>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</si>
  <si>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</si>
  <si>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</si>
  <si>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</si>
  <si>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</si>
  <si>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</si>
  <si>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</si>
  <si>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</si>
  <si>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</si>
  <si>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</si>
  <si>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</si>
  <si>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</si>
  <si>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</si>
  <si>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</si>
  <si>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</si>
  <si>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</si>
  <si>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</si>
  <si>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</si>
  <si>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</si>
  <si>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</si>
  <si>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</si>
  <si>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</si>
  <si>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</si>
  <si>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</si>
  <si>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</si>
  <si>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</si>
  <si>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</si>
  <si>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</si>
  <si>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</si>
  <si>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</si>
  <si>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</si>
  <si>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</si>
  <si>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</si>
  <si>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</si>
  <si>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</si>
  <si>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</si>
  <si>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</si>
  <si>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</si>
  <si>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</si>
  <si>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</si>
  <si>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</si>
  <si>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</si>
  <si>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</si>
  <si>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</si>
  <si>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</si>
  <si>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</si>
  <si>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</si>
  <si>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</si>
  <si>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</si>
  <si>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</si>
  <si>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</si>
  <si>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</si>
  <si>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</si>
  <si>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</si>
  <si>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</si>
  <si>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</si>
  <si>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</si>
  <si>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</si>
  <si>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</si>
  <si>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</si>
  <si>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</si>
  <si>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</si>
  <si>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</si>
  <si>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</si>
  <si>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</si>
  <si>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</si>
  <si>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</si>
  <si>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</si>
  <si>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</si>
  <si>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</si>
  <si>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</si>
  <si>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</si>
  <si>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</si>
  <si>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</si>
  <si>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</si>
  <si>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</si>
  <si>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</si>
  <si>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</si>
  <si>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</si>
  <si>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</si>
  <si>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</si>
  <si>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</si>
  <si>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</si>
  <si>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</si>
  <si>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</si>
  <si>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</si>
  <si>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</si>
  <si>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</si>
  <si>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</si>
  <si>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</si>
  <si>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</si>
  <si>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</si>
  <si>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</si>
  <si>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</si>
  <si>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</si>
  <si>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</si>
  <si>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</si>
  <si>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</si>
  <si>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</si>
  <si>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</si>
  <si>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</si>
  <si>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</si>
  <si>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</si>
  <si>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</si>
  <si>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</si>
  <si>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</si>
  <si>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</si>
  <si>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</si>
  <si>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</si>
  <si>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</si>
  <si>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</si>
  <si>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</si>
  <si>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</si>
  <si>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</si>
  <si>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</si>
  <si>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</si>
  <si>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</si>
  <si>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</si>
  <si>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</si>
  <si>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</si>
  <si>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</si>
  <si>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</si>
  <si>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</si>
  <si>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</si>
  <si>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</si>
  <si>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</si>
  <si>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</si>
  <si>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</si>
  <si>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</si>
  <si>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</si>
  <si>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</si>
  <si>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</si>
  <si>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</si>
  <si>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</si>
  <si>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</si>
  <si>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</si>
  <si>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</si>
  <si>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</si>
  <si>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</si>
  <si>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</si>
  <si>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</si>
  <si>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</si>
  <si>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</si>
  <si>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</si>
  <si>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</si>
  <si>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</si>
  <si>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</si>
  <si>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</si>
  <si>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</si>
  <si>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</si>
  <si>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</si>
  <si>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</si>
  <si>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</si>
  <si>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</si>
  <si>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</si>
  <si>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</si>
  <si>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</si>
  <si>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</si>
  <si>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</si>
  <si>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</si>
  <si>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</si>
  <si>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</si>
  <si>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</si>
  <si>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</si>
  <si>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</si>
  <si>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</si>
  <si>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</si>
  <si>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</si>
  <si>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</si>
  <si>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</si>
  <si>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</si>
  <si>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</si>
  <si>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</si>
  <si>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</si>
  <si>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</si>
  <si>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</si>
  <si>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</si>
  <si>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</si>
  <si>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</si>
  <si>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</si>
  <si>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</si>
  <si>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</si>
  <si>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</si>
  <si>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</si>
  <si>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</si>
  <si>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</si>
  <si>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</si>
  <si>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</si>
  <si>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</si>
  <si>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</si>
  <si>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</si>
  <si>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</si>
  <si>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</si>
  <si>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</si>
  <si>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</si>
  <si>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</si>
  <si>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</si>
  <si>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</si>
  <si>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</si>
  <si>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</si>
  <si>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</si>
  <si>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</si>
  <si>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</si>
  <si>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</si>
  <si>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</si>
  <si>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</si>
  <si>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</si>
  <si>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</si>
  <si>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</si>
  <si>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</si>
  <si>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</si>
  <si>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</si>
  <si>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</si>
  <si>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</si>
  <si>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</si>
  <si>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</si>
  <si>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</si>
  <si>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</si>
  <si>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</si>
  <si>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</si>
  <si>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</si>
  <si>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</si>
  <si>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</si>
  <si>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</si>
  <si>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</si>
  <si>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</si>
  <si>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</si>
  <si>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</si>
  <si>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</si>
  <si>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</si>
  <si>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</si>
  <si>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</si>
  <si>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</si>
  <si>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</si>
  <si>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</si>
  <si>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</si>
  <si>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</si>
  <si>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</si>
  <si>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</si>
  <si>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</si>
  <si>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</si>
  <si>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</si>
  <si>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</si>
  <si>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</si>
  <si>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</si>
  <si>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</si>
  <si>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</si>
  <si>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</si>
  <si>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</si>
  <si>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</si>
  <si>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</si>
  <si>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</si>
  <si>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</si>
  <si>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</si>
  <si>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</si>
  <si>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</si>
  <si>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</si>
  <si>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</si>
  <si>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</si>
  <si>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</si>
  <si>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</si>
  <si>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</si>
  <si>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</si>
  <si>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</si>
  <si>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</si>
  <si>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</si>
  <si>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</si>
  <si>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</si>
  <si>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</si>
  <si>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</si>
  <si>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</si>
  <si>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</si>
  <si>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</si>
  <si>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</si>
  <si>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</si>
  <si>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</si>
  <si>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</si>
  <si>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</si>
  <si>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</si>
  <si>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</si>
  <si>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</si>
  <si>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</si>
  <si>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</si>
  <si>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</si>
  <si>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</si>
  <si>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</si>
  <si>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</si>
  <si>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</si>
  <si>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</si>
  <si>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</si>
  <si>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</si>
  <si>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</si>
  <si>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</si>
  <si>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</si>
  <si>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</si>
  <si>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</si>
  <si>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</si>
  <si>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</si>
  <si>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</si>
  <si>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</si>
  <si>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</si>
  <si>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</si>
  <si>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</si>
  <si>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</si>
  <si>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</si>
  <si>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</si>
  <si>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</si>
  <si>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</si>
  <si>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</si>
  <si>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</si>
  <si>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</si>
  <si>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</si>
  <si>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</si>
  <si>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</si>
  <si>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</si>
  <si>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</si>
  <si>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</si>
  <si>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</si>
  <si>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</si>
  <si>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</si>
  <si>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</si>
  <si>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</si>
  <si>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</si>
  <si>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</si>
  <si>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</si>
  <si>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</si>
  <si>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</si>
  <si>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</si>
  <si>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</si>
  <si>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</si>
  <si>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</si>
  <si>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</si>
  <si>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</si>
  <si>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</si>
  <si>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</si>
  <si>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</si>
  <si>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</si>
  <si>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</si>
  <si>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</si>
  <si>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</si>
  <si>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</si>
  <si>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</si>
  <si>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</si>
  <si>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</si>
  <si>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</si>
  <si>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</si>
  <si>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</si>
  <si>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</si>
  <si>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</si>
  <si>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</si>
  <si>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</si>
  <si>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</si>
  <si>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</si>
  <si>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</si>
  <si>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</si>
  <si>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</si>
  <si>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</si>
  <si>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</si>
  <si>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</si>
  <si>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</si>
  <si>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</si>
  <si>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</si>
  <si>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</si>
  <si>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</si>
  <si>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</si>
  <si>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</si>
  <si>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</si>
  <si>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</si>
  <si>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</si>
  <si>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</si>
  <si>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</si>
  <si>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</si>
  <si>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</si>
  <si>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</si>
  <si>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</si>
  <si>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</si>
  <si>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</si>
  <si>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</si>
  <si>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</si>
  <si>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</si>
  <si>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</si>
  <si>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</si>
  <si>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</si>
  <si>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</si>
  <si>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</si>
  <si>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</si>
  <si>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</si>
  <si>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</si>
  <si>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</si>
  <si>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</si>
  <si>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</si>
  <si>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</si>
  <si>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</si>
  <si>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</si>
  <si>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</si>
  <si>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</si>
  <si>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</si>
  <si>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</si>
  <si>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</si>
  <si>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</si>
  <si>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</si>
  <si>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</si>
  <si>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</si>
  <si>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</si>
  <si>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</si>
  <si>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</si>
  <si>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</si>
  <si>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</si>
  <si>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</si>
  <si>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</si>
  <si>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</si>
  <si>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</si>
  <si>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</si>
  <si>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</si>
  <si>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</si>
  <si>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</si>
  <si>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</si>
  <si>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</si>
  <si>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</si>
  <si>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</si>
  <si>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</si>
  <si>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</si>
  <si>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</si>
  <si>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</si>
  <si>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</si>
  <si>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</si>
  <si>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</si>
  <si>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</si>
  <si>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</si>
  <si>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</si>
  <si>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</si>
  <si>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</si>
  <si>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</si>
  <si>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</si>
  <si>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</si>
  <si>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</si>
  <si>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</si>
  <si>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</si>
  <si>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</si>
  <si>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</si>
  <si>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</si>
  <si>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</si>
  <si>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</si>
  <si>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</si>
  <si>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</si>
  <si>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</si>
  <si>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</si>
  <si>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</si>
  <si>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</si>
  <si>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</si>
  <si>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</si>
  <si>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</si>
  <si>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</si>
  <si>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</si>
  <si>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</si>
  <si>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</si>
  <si>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</si>
  <si>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</si>
  <si>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</si>
  <si>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</si>
  <si>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</si>
  <si>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</si>
  <si>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</si>
  <si>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</si>
  <si>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</si>
  <si>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</si>
  <si>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</si>
  <si>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</si>
  <si>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</si>
  <si>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</si>
  <si>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</si>
  <si>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</si>
  <si>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</si>
  <si>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</si>
  <si>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</si>
  <si>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</si>
  <si>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</si>
  <si>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</si>
  <si>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</si>
  <si>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</si>
  <si>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</si>
  <si>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</si>
  <si>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</si>
  <si>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</si>
  <si>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</si>
  <si>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</si>
  <si>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</si>
  <si>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</si>
  <si>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</si>
  <si>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</si>
  <si>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</si>
  <si>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</si>
  <si>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</si>
  <si>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</si>
  <si>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</si>
  <si>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</si>
  <si>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</si>
  <si>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</si>
  <si>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</si>
  <si>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</si>
  <si>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</si>
  <si>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</si>
  <si>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</si>
  <si>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</si>
  <si>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</si>
  <si>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</si>
  <si>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</si>
  <si>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</si>
  <si>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</si>
  <si>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</si>
  <si>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</si>
  <si>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</si>
  <si>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</si>
  <si>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</si>
  <si>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</si>
  <si>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</si>
  <si>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</si>
  <si>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</si>
  <si>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</si>
  <si>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</si>
  <si>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</si>
  <si>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</si>
  <si>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</si>
  <si>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</si>
  <si>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</si>
  <si>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</si>
  <si>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</si>
  <si>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</si>
  <si>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</si>
  <si>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</si>
  <si>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</si>
  <si>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</si>
  <si>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</si>
  <si>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</si>
  <si>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</si>
  <si>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</si>
  <si>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</si>
  <si>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</si>
  <si>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</si>
  <si>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</si>
  <si>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</si>
  <si>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</si>
  <si>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</si>
  <si>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</si>
  <si>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</si>
  <si>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</si>
  <si>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</si>
  <si>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</si>
  <si>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</si>
  <si>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</si>
  <si>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</si>
  <si>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</si>
  <si>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</si>
  <si>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</si>
  <si>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</si>
  <si>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</si>
  <si>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</si>
  <si>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</si>
  <si>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</si>
  <si>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</si>
  <si>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</si>
  <si>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</si>
  <si>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</si>
  <si>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</si>
  <si>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</si>
  <si>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</si>
  <si>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</si>
  <si>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</si>
  <si>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</si>
  <si>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</si>
  <si>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</si>
  <si>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</si>
  <si>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</si>
  <si>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</si>
  <si>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</si>
  <si>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</si>
  <si>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</si>
  <si>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</si>
  <si>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</si>
  <si>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</si>
  <si>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</si>
  <si>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</si>
  <si>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</si>
  <si>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</si>
  <si>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</si>
  <si>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</si>
  <si>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</si>
  <si>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</si>
  <si>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</si>
  <si>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</si>
  <si>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</si>
  <si>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</si>
  <si>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</si>
  <si>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</si>
  <si>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</si>
  <si>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</si>
  <si>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</si>
  <si>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</si>
  <si>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</si>
  <si>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</si>
  <si>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</si>
  <si>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</si>
  <si>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</si>
  <si>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</si>
  <si>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</si>
  <si>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</si>
  <si>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</si>
  <si>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</si>
  <si>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</si>
  <si>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</si>
  <si>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</si>
  <si>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</si>
  <si>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</si>
  <si>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</si>
  <si>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</si>
  <si>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</si>
  <si>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</si>
  <si>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</si>
  <si>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</si>
  <si>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</si>
  <si>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</si>
  <si>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</si>
  <si>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</si>
  <si>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</si>
  <si>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</si>
  <si>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</si>
  <si>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</si>
  <si>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</si>
  <si>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</si>
  <si>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</si>
  <si>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</si>
  <si>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</si>
  <si>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</si>
  <si>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</si>
  <si>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</si>
  <si>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</si>
  <si>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</si>
  <si>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</si>
  <si>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</si>
  <si>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</si>
  <si>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</si>
  <si>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</si>
  <si>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</si>
  <si>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</si>
  <si>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</si>
  <si>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</si>
  <si>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</si>
  <si>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</si>
  <si>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</si>
  <si>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</si>
  <si>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</si>
  <si>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</si>
  <si>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</si>
  <si>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</si>
  <si>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</si>
  <si>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</si>
  <si>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</si>
  <si>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</si>
  <si>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</si>
  <si>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</si>
  <si>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</si>
  <si>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</si>
  <si>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</si>
  <si>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</si>
  <si>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</si>
  <si>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</si>
  <si>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</si>
  <si>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</si>
  <si>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</si>
  <si>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</si>
  <si>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</si>
  <si>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</si>
  <si>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</si>
  <si>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</si>
  <si>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</si>
  <si>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</si>
  <si>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</si>
  <si>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</si>
  <si>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</si>
  <si>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</si>
  <si>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</si>
  <si>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</si>
  <si>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</si>
  <si>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</si>
  <si>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</si>
  <si>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</si>
  <si>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</si>
  <si>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</si>
  <si>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</si>
  <si>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</si>
  <si>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</si>
  <si>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</si>
  <si>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</si>
  <si>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</si>
  <si>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</si>
  <si>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</si>
  <si>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</si>
  <si>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</si>
  <si>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</si>
  <si>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</si>
  <si>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</si>
  <si>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</si>
  <si>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</si>
  <si>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</si>
  <si>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</si>
  <si>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</si>
  <si>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</si>
  <si>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</si>
  <si>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</si>
  <si>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</si>
  <si>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</si>
  <si>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</si>
  <si>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</si>
  <si>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</si>
  <si>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</si>
  <si>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</si>
  <si>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</si>
  <si>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</si>
  <si>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</si>
  <si>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</si>
  <si>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</si>
  <si>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</si>
  <si>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</si>
  <si>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</si>
  <si>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</si>
  <si>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</si>
  <si>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</si>
  <si>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</si>
  <si>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</si>
  <si>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</si>
  <si>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</si>
  <si>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</si>
  <si>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</si>
  <si>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</si>
  <si>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</si>
  <si>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</si>
  <si>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</si>
  <si>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</si>
  <si>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</si>
  <si>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</si>
  <si>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</si>
  <si>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</si>
  <si>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</si>
  <si>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</si>
  <si>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</si>
  <si>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</si>
  <si>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</si>
  <si>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</si>
  <si>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</si>
  <si>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</si>
  <si>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</si>
  <si>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</si>
  <si>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</si>
  <si>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</si>
  <si>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</si>
  <si>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</si>
  <si>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</si>
  <si>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</si>
  <si>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</si>
  <si>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</si>
  <si>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</si>
  <si>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</si>
  <si>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</si>
  <si>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</si>
  <si>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</si>
  <si>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</si>
  <si>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</si>
  <si>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</si>
  <si>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</si>
  <si>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</si>
  <si>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</si>
  <si>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</si>
  <si>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</si>
  <si>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</si>
  <si>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</si>
  <si>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</si>
  <si>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</si>
  <si>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</si>
  <si>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</si>
  <si>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</si>
  <si>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</si>
  <si>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</si>
  <si>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</si>
  <si>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</si>
  <si>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</si>
  <si>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</si>
  <si>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</si>
  <si>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</si>
  <si>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</si>
  <si>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</si>
  <si>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</si>
  <si>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</si>
  <si>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</si>
  <si>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</si>
  <si>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</si>
  <si>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</si>
  <si>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</si>
  <si>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</si>
  <si>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</si>
  <si>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</si>
  <si>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</si>
  <si>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</si>
  <si>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</si>
  <si>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</si>
  <si>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</si>
  <si>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</si>
  <si>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</si>
  <si>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</si>
  <si>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</si>
  <si>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</si>
  <si>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</si>
  <si>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</si>
  <si>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</si>
  <si>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</si>
  <si>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</si>
  <si>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</si>
  <si>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</si>
  <si>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</si>
  <si>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</si>
  <si>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</si>
  <si>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</si>
  <si>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</si>
  <si>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</si>
  <si>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</si>
  <si>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</si>
  <si>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</si>
  <si>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</si>
  <si>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</si>
  <si>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</si>
  <si>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</si>
  <si>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</si>
  <si>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</si>
  <si>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</si>
  <si>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</si>
  <si>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</si>
  <si>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</si>
  <si>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</si>
  <si>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</si>
  <si>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</si>
  <si>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</si>
  <si>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</si>
  <si>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</si>
  <si>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</si>
  <si>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</si>
  <si>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</si>
  <si>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</si>
  <si>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</si>
  <si>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</si>
  <si>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</si>
  <si>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</si>
  <si>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</si>
  <si>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</si>
  <si>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</si>
  <si>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</si>
  <si>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</si>
  <si>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</si>
  <si>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</si>
  <si>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</si>
  <si>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</si>
  <si>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</si>
  <si>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</si>
  <si>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</si>
  <si>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</si>
  <si>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</si>
  <si>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</si>
  <si>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</si>
  <si>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</si>
  <si>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</si>
  <si>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</si>
  <si>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</si>
  <si>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</si>
  <si>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</si>
  <si>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</si>
  <si>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</si>
  <si>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</si>
  <si>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</si>
  <si>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</si>
  <si>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</si>
  <si>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</si>
  <si>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</si>
  <si>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</si>
  <si>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</si>
  <si>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</si>
  <si>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</si>
  <si>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</si>
  <si>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</si>
  <si>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</si>
  <si>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</si>
  <si>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</si>
  <si>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</si>
  <si>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</si>
  <si>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</si>
  <si>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</si>
  <si>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</si>
  <si>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</si>
  <si>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</si>
  <si>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</si>
  <si>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</si>
  <si>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</si>
  <si>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</si>
  <si>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</si>
  <si>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</si>
  <si>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</si>
  <si>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</si>
  <si>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</si>
  <si>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</si>
  <si>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</si>
  <si>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</si>
  <si>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</si>
  <si>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</si>
  <si>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</si>
  <si>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</si>
  <si>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</si>
  <si>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</si>
  <si>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</si>
  <si>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</si>
  <si>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</si>
  <si>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</si>
  <si>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</si>
  <si>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</si>
  <si>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</si>
  <si>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</si>
  <si>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</si>
  <si>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</si>
  <si>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</si>
  <si>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</si>
  <si>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</si>
  <si>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</si>
  <si>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</si>
  <si>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</si>
  <si>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</si>
  <si>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</si>
  <si>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</si>
  <si>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</si>
  <si>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</si>
  <si>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</si>
  <si>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</si>
  <si>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</si>
  <si>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</si>
  <si>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</si>
  <si>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</si>
  <si>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</si>
  <si>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</si>
  <si>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</si>
  <si>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</si>
  <si>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</si>
  <si>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</si>
  <si>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</si>
  <si>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</si>
  <si>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</si>
  <si>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</si>
  <si>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</si>
  <si>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</si>
  <si>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</si>
  <si>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</si>
  <si>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</si>
  <si>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</si>
  <si>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</si>
  <si>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</si>
  <si>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</si>
  <si>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</si>
  <si>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</si>
  <si>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</si>
  <si>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</si>
  <si>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</si>
  <si>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</si>
  <si>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</si>
  <si>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</si>
  <si>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</si>
  <si>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</si>
  <si>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</si>
  <si>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</si>
  <si>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</si>
  <si>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</si>
  <si>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</si>
  <si>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</si>
  <si>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</si>
  <si>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</si>
  <si>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</si>
  <si>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</si>
  <si>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</si>
  <si>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</si>
  <si>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</si>
  <si>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</si>
  <si>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</si>
  <si>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</si>
  <si>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</si>
  <si>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</si>
  <si>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</si>
  <si>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</si>
  <si>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</si>
  <si>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</si>
  <si>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</si>
  <si>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</si>
  <si>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</si>
  <si>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</si>
  <si>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</si>
  <si>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</si>
  <si>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</si>
  <si>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</si>
  <si>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</si>
  <si>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</si>
  <si>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</si>
  <si>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</si>
  <si>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</si>
  <si>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</si>
  <si>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</si>
  <si>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</si>
  <si>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</si>
  <si>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</si>
  <si>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</si>
  <si>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</si>
  <si>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</si>
  <si>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</si>
  <si>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</si>
  <si>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</si>
  <si>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</si>
  <si>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</si>
  <si>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</si>
  <si>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</si>
  <si>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</si>
  <si>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</si>
  <si>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</si>
  <si>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</si>
  <si>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</si>
  <si>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</si>
  <si>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</si>
  <si>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</si>
  <si>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</si>
  <si>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</si>
  <si>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</si>
  <si>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</si>
  <si>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</si>
  <si>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</si>
  <si>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</si>
  <si>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</si>
  <si>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</si>
  <si>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</si>
  <si>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</si>
  <si>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</si>
  <si>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</si>
  <si>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</si>
  <si>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</si>
  <si>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</si>
  <si>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</si>
  <si>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</si>
  <si>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</si>
  <si>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</si>
  <si>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</si>
  <si>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</si>
  <si>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</si>
  <si>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</si>
  <si>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</si>
  <si>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</si>
  <si>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</si>
  <si>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</si>
  <si>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</si>
  <si>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</si>
  <si>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</si>
  <si>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</si>
  <si>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</si>
  <si>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</si>
  <si>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</si>
  <si>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</si>
  <si>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</si>
  <si>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</si>
  <si>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</si>
  <si>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</si>
  <si>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</si>
  <si>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</si>
  <si>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</si>
  <si>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</si>
  <si>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</si>
  <si>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</si>
  <si>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</si>
  <si>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</si>
  <si>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</si>
  <si>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</si>
  <si>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</si>
  <si>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</si>
  <si>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</si>
  <si>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</si>
  <si>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</si>
  <si>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</si>
  <si>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</si>
  <si>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</si>
  <si>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</si>
  <si>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</si>
  <si>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</si>
  <si>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</si>
  <si>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</si>
  <si>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</si>
  <si>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</si>
  <si>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</si>
  <si>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</si>
  <si>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</si>
  <si>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</si>
  <si>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</si>
  <si>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</si>
  <si>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</si>
  <si>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</si>
  <si>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</si>
  <si>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</si>
  <si>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</si>
  <si>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</si>
  <si>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</si>
  <si>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</si>
  <si>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</si>
  <si>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</si>
  <si>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</si>
  <si>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</si>
  <si>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</si>
  <si>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</si>
  <si>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</si>
  <si>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</si>
  <si>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</si>
  <si>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</si>
  <si>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</si>
  <si>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</si>
  <si>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</si>
  <si>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</si>
  <si>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</si>
  <si>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</si>
  <si>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</si>
  <si>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</si>
  <si>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</si>
  <si>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</si>
  <si>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</si>
  <si>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</si>
  <si>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</si>
  <si>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</si>
  <si>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</si>
  <si>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</si>
  <si>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</si>
  <si>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</si>
  <si>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</si>
  <si>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</si>
  <si>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</si>
  <si>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</si>
  <si>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</si>
  <si>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</si>
  <si>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</si>
  <si>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</si>
  <si>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</si>
  <si>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</si>
  <si>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</si>
  <si>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</si>
  <si>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</si>
  <si>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</si>
  <si>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</si>
  <si>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</si>
  <si>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</si>
  <si>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</si>
  <si>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</si>
  <si>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</si>
  <si>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</si>
  <si>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</si>
  <si>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</si>
  <si>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</si>
  <si>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</si>
  <si>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</si>
  <si>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</si>
  <si>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</si>
  <si>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</si>
  <si>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</si>
  <si>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</si>
  <si>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</si>
  <si>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</si>
  <si>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</si>
  <si>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</si>
  <si>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</si>
  <si>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</si>
  <si>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</si>
  <si>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</si>
  <si>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</si>
  <si>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</si>
  <si>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</si>
  <si>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</si>
  <si>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</si>
  <si>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</si>
  <si>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</si>
  <si>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</si>
  <si>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</si>
  <si>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</si>
  <si>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</si>
  <si>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</si>
  <si>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</si>
  <si>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</si>
  <si>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</si>
  <si>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</si>
  <si>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</si>
  <si>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</si>
  <si>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</si>
  <si>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</si>
  <si>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</si>
  <si>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</si>
  <si>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</si>
  <si>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</si>
  <si>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</si>
  <si>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</si>
  <si>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</si>
  <si>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</si>
  <si>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</si>
  <si>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</si>
  <si>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</si>
  <si>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</si>
  <si>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</si>
  <si>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</si>
  <si>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</si>
  <si>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</si>
  <si>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</si>
  <si>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</si>
  <si>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</si>
  <si>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</si>
  <si>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</si>
  <si>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</si>
  <si>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</si>
  <si>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</si>
  <si>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</si>
  <si>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</si>
  <si>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</si>
  <si>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</si>
  <si>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</si>
  <si>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</si>
  <si>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</si>
  <si>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</si>
  <si>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</si>
  <si>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</si>
  <si>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</si>
  <si>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</si>
  <si>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</si>
  <si>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</si>
  <si>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</si>
  <si>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</si>
  <si>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</si>
  <si>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</si>
  <si>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</si>
  <si>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</si>
  <si>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</si>
  <si>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</si>
  <si>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</si>
  <si>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</si>
  <si>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</si>
  <si>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</si>
  <si>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</si>
  <si>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</si>
  <si>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</si>
  <si>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</si>
  <si>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</si>
  <si>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</si>
  <si>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</si>
  <si>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</si>
  <si>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</si>
  <si>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</si>
  <si>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</si>
  <si>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</si>
  <si>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</si>
  <si>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</si>
  <si>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</si>
  <si>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</si>
  <si>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</si>
  <si>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</si>
  <si>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</si>
  <si>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</si>
  <si>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</si>
  <si>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</si>
  <si>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</si>
  <si>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</si>
  <si>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</si>
  <si>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</si>
  <si>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</si>
  <si>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</si>
  <si>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</si>
  <si>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</si>
  <si>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</si>
  <si>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</si>
  <si>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</si>
  <si>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</si>
  <si>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</si>
  <si>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</si>
  <si>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</si>
  <si>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</si>
  <si>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</si>
  <si>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</si>
  <si>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</si>
  <si>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</si>
  <si>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</si>
  <si>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</si>
  <si>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</si>
  <si>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</si>
  <si>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</si>
  <si>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</si>
  <si>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</si>
  <si>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</si>
  <si>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</si>
  <si>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</si>
  <si>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</si>
  <si>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</si>
  <si>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</si>
  <si>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</si>
  <si>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</si>
  <si>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</si>
  <si>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</si>
  <si>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</si>
  <si>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</si>
  <si>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</si>
  <si>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</si>
  <si>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</si>
  <si>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</si>
  <si>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</si>
  <si>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</si>
  <si>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</si>
  <si>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</si>
  <si>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</si>
  <si>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</si>
  <si>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</si>
  <si>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</si>
  <si>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</si>
  <si>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</si>
  <si>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</si>
  <si>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</si>
  <si>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</si>
  <si>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</si>
  <si>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</si>
  <si>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</si>
  <si>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</si>
  <si>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</si>
  <si>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</si>
  <si>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</si>
  <si>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</si>
  <si>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</si>
  <si>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</si>
  <si>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</si>
  <si>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</si>
  <si>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</si>
  <si>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</si>
  <si>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</si>
  <si>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</si>
  <si>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</si>
  <si>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</si>
  <si>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</si>
  <si>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</si>
  <si>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</si>
  <si>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</si>
  <si>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</si>
  <si>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</si>
  <si>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</si>
  <si>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</si>
  <si>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</si>
  <si>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</si>
  <si>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</si>
  <si>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</si>
  <si>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</si>
  <si>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</si>
  <si>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</si>
  <si>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</si>
  <si>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</si>
  <si>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</si>
  <si>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</si>
  <si>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</si>
  <si>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</si>
  <si>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</si>
  <si>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</si>
  <si>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</si>
  <si>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</si>
  <si>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</si>
  <si>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</si>
  <si>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</si>
  <si>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</si>
  <si>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</si>
  <si>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</si>
  <si>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</si>
  <si>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</si>
  <si>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</si>
  <si>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</si>
  <si>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</si>
  <si>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</si>
  <si>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</si>
  <si>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</si>
  <si>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</si>
  <si>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</si>
  <si>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</si>
  <si>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</si>
  <si>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</si>
  <si>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</si>
  <si>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</si>
  <si>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</si>
  <si>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</si>
  <si>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</si>
  <si>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</si>
  <si>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</si>
  <si>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</si>
  <si>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</si>
  <si>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</si>
  <si>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</si>
  <si>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</si>
  <si>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</si>
  <si>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</si>
  <si>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</si>
  <si>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</si>
  <si>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</si>
  <si>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</si>
  <si>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</si>
  <si>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</si>
  <si>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</si>
  <si>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</si>
  <si>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</si>
  <si>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</si>
  <si>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</si>
  <si>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</si>
  <si>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</si>
  <si>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</si>
  <si>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</si>
  <si>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</si>
  <si>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</si>
  <si>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</si>
  <si>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</si>
  <si>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</si>
  <si>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</si>
  <si>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</si>
  <si>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</si>
  <si>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</si>
  <si>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</si>
  <si>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</si>
  <si>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</si>
  <si>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</si>
  <si>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</si>
  <si>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</si>
  <si>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</si>
  <si>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</si>
  <si>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</si>
  <si>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</si>
  <si>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</si>
  <si>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</si>
  <si>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</si>
  <si>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</si>
  <si>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</si>
  <si>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</si>
  <si>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</si>
  <si>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</si>
  <si>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</si>
  <si>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</si>
  <si>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</si>
  <si>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</si>
  <si>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</si>
  <si>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</si>
  <si>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</si>
  <si>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</si>
  <si>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</si>
  <si>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</si>
  <si>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</si>
  <si>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</si>
  <si>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</si>
  <si>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</si>
  <si>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</si>
  <si>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</si>
  <si>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</si>
  <si>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</si>
  <si>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</si>
  <si>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</si>
  <si>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</si>
  <si>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</si>
  <si>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</si>
  <si>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</si>
  <si>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</si>
  <si>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</si>
  <si>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</si>
  <si>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</si>
  <si>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</si>
  <si>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</si>
  <si>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</si>
  <si>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</si>
  <si>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</si>
  <si>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</si>
  <si>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</si>
  <si>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</si>
  <si>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</si>
  <si>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</si>
  <si>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</si>
  <si>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</si>
  <si>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</si>
  <si>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</si>
  <si>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</si>
  <si>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</si>
  <si>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</si>
  <si>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</si>
  <si>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</si>
  <si>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</si>
  <si>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</si>
  <si>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</si>
  <si>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</si>
  <si>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</si>
  <si>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</si>
  <si>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</si>
  <si>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</si>
  <si>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</si>
  <si>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</si>
  <si>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</si>
  <si>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</si>
  <si>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</si>
  <si>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</si>
  <si>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</si>
  <si>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</si>
  <si>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</si>
  <si>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</si>
  <si>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</si>
  <si>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</si>
  <si>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</si>
  <si>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</si>
  <si>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</si>
  <si>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</si>
  <si>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</si>
  <si>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</si>
  <si>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</si>
  <si>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</si>
  <si>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</si>
  <si>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</si>
  <si>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</si>
  <si>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</si>
  <si>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</si>
  <si>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</si>
  <si>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</si>
  <si>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</si>
  <si>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</si>
  <si>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</si>
  <si>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</si>
  <si>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</si>
  <si>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</si>
  <si>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</si>
  <si>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</si>
  <si>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</si>
  <si>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</si>
  <si>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</si>
  <si>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</si>
  <si>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</si>
  <si>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</si>
  <si>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</si>
  <si>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</si>
  <si>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</si>
  <si>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</si>
  <si>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</si>
  <si>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</si>
  <si>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</si>
  <si>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</si>
  <si>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</si>
  <si>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</si>
  <si>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</si>
  <si>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</si>
  <si>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</si>
  <si>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</si>
  <si>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</si>
  <si>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</si>
  <si>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</si>
  <si>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</si>
  <si>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</si>
  <si>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</si>
  <si>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</si>
  <si>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</si>
  <si>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</si>
  <si>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</si>
  <si>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</si>
  <si>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</si>
  <si>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</si>
  <si>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</si>
  <si>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</si>
  <si>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</si>
  <si>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</si>
  <si>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</si>
  <si>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</si>
  <si>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</si>
  <si>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</si>
  <si>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</si>
  <si>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</si>
  <si>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</si>
  <si>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</si>
  <si>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</si>
  <si>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</si>
  <si>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</si>
  <si>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</si>
  <si>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</si>
  <si>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</si>
  <si>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</si>
  <si>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</si>
  <si>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</si>
  <si>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</si>
  <si>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</si>
  <si>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</si>
  <si>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</si>
  <si>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</si>
  <si>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</si>
  <si>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</si>
  <si>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</si>
  <si>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</si>
  <si>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</si>
  <si>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</si>
  <si>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</si>
  <si>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</si>
  <si>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</si>
  <si>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</si>
  <si>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</si>
  <si>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</si>
  <si>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</si>
  <si>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</si>
  <si>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</si>
  <si>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</si>
  <si>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</si>
  <si>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</si>
  <si>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</si>
  <si>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</si>
  <si>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</si>
  <si>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</si>
  <si>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</si>
  <si>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</si>
  <si>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</si>
  <si>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</si>
  <si>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</si>
  <si>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</si>
  <si>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</si>
  <si>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</si>
  <si>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</si>
  <si>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</si>
  <si>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</si>
  <si>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</si>
  <si>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</si>
  <si>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</si>
  <si>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</si>
  <si>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</si>
  <si>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</si>
  <si>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</si>
  <si>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</si>
  <si>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</si>
  <si>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</si>
  <si>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</si>
  <si>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</si>
  <si>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</si>
  <si>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</si>
  <si>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</si>
  <si>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</si>
  <si>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</si>
  <si>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</si>
  <si>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</si>
  <si>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</si>
  <si>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</si>
  <si>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</si>
  <si>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</si>
  <si>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</si>
  <si>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</si>
  <si>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</si>
  <si>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</si>
  <si>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</si>
  <si>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</si>
  <si>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</si>
  <si>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</si>
  <si>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</si>
  <si>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</si>
  <si>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</si>
  <si>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</si>
  <si>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</si>
  <si>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</si>
  <si>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</si>
  <si>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</si>
  <si>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</si>
  <si>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</si>
  <si>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</si>
  <si>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</si>
  <si>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</si>
  <si>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</si>
  <si>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</si>
  <si>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</si>
  <si>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</si>
  <si>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</si>
  <si>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</si>
  <si>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</si>
  <si>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</si>
  <si>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</si>
  <si>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</si>
  <si>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</si>
  <si>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</si>
  <si>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</si>
  <si>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</si>
  <si>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</si>
  <si>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</si>
  <si>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</si>
  <si>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</si>
  <si>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</si>
  <si>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</si>
  <si>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</si>
  <si>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</si>
  <si>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</si>
  <si>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</si>
  <si>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</si>
  <si>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</si>
  <si>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</si>
  <si>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</si>
  <si>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</si>
  <si>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</si>
  <si>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</si>
  <si>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</si>
  <si>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</si>
  <si>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</si>
  <si>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</si>
  <si>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</si>
  <si>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</si>
  <si>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</si>
  <si>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</si>
  <si>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</si>
  <si>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</si>
  <si>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</si>
  <si>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</si>
  <si>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</si>
  <si>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</si>
  <si>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</si>
  <si>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</si>
  <si>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</si>
  <si>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</si>
  <si>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</si>
  <si>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</si>
  <si>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</si>
  <si>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</si>
  <si>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</si>
  <si>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</si>
  <si>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</si>
  <si>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</si>
  <si>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</si>
  <si>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</si>
  <si>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</si>
  <si>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</si>
  <si>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</si>
  <si>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</si>
  <si>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</si>
  <si>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</si>
  <si>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</si>
  <si>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</si>
  <si>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</si>
  <si>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</si>
  <si>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</si>
  <si>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</si>
  <si>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</si>
  <si>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</si>
  <si>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</si>
  <si>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</si>
  <si>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</si>
  <si>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</si>
  <si>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</si>
  <si>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</si>
  <si>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</si>
  <si>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</si>
  <si>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</si>
  <si>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</si>
  <si>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</si>
  <si>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</si>
  <si>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</si>
  <si>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</si>
  <si>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</si>
  <si>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</si>
  <si>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</si>
  <si>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</si>
  <si>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</si>
  <si>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</si>
  <si>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</si>
  <si>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</si>
  <si>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</si>
  <si>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</si>
  <si>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</si>
  <si>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</si>
  <si>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</si>
  <si>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</si>
  <si>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</si>
  <si>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</si>
  <si>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</si>
  <si>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</si>
  <si>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</si>
  <si>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</si>
  <si>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</si>
  <si>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</si>
  <si>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</si>
  <si>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</si>
  <si>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</si>
  <si>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</si>
  <si>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</si>
  <si>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</si>
  <si>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</si>
  <si>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</si>
  <si>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</si>
  <si>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</si>
  <si>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</si>
  <si>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</si>
  <si>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</si>
  <si>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</si>
  <si>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</si>
  <si>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</si>
  <si>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</si>
  <si>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</si>
  <si>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</si>
  <si>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</si>
  <si>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</si>
  <si>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</si>
  <si>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</si>
  <si>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</si>
  <si>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</si>
  <si>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</si>
  <si>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</si>
  <si>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</si>
  <si>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</si>
  <si>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</si>
  <si>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</si>
  <si>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</si>
  <si>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</si>
  <si>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</si>
  <si>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</si>
  <si>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</si>
  <si>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</si>
  <si>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</si>
  <si>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</si>
  <si>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</si>
  <si>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</si>
  <si>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</si>
  <si>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</si>
  <si>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</si>
  <si>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</si>
  <si>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</si>
  <si>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</si>
  <si>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</si>
  <si>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</si>
  <si>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</si>
  <si>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</si>
  <si>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</si>
  <si>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</si>
  <si>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</si>
  <si>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</si>
  <si>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</si>
  <si>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</si>
  <si>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</si>
  <si>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</si>
  <si>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</si>
  <si>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</si>
  <si>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</si>
  <si>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</si>
  <si>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</si>
  <si>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</si>
  <si>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</si>
  <si>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</si>
  <si>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</si>
  <si>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</si>
  <si>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</si>
  <si>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</si>
  <si>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</si>
  <si>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</si>
  <si>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</si>
  <si>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</si>
  <si>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</si>
  <si>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</si>
  <si>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</si>
  <si>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</si>
  <si>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</si>
  <si>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</si>
  <si>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</si>
  <si>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</si>
  <si>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</si>
  <si>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</si>
  <si>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</si>
  <si>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</si>
  <si>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</si>
  <si>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</si>
  <si>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</si>
  <si>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</si>
  <si>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</si>
  <si>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</si>
  <si>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</si>
  <si>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</si>
  <si>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</si>
  <si>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</si>
  <si>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</si>
  <si>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</si>
  <si>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</si>
  <si>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</si>
  <si>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</si>
  <si>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</si>
  <si>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</si>
  <si>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</si>
  <si>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</si>
  <si>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</si>
  <si>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</si>
  <si>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</si>
  <si>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</si>
  <si>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</si>
  <si>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</si>
  <si>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</si>
  <si>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</si>
  <si>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</si>
  <si>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</si>
  <si>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</si>
  <si>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</si>
  <si>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</si>
  <si>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</si>
  <si>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</si>
  <si>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</si>
  <si>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</si>
  <si>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</si>
  <si>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</si>
  <si>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</si>
  <si>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</si>
  <si>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</si>
  <si>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</si>
  <si>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</si>
  <si>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</si>
  <si>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</si>
  <si>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</si>
  <si>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</si>
  <si>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</si>
  <si>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</si>
  <si>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</si>
  <si>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</si>
  <si>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</si>
  <si>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</si>
  <si>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</si>
  <si>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</si>
  <si>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</si>
  <si>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</si>
  <si>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</si>
  <si>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</si>
  <si>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</si>
  <si>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</si>
  <si>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</si>
  <si>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</si>
  <si>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</si>
  <si>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</si>
  <si>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</si>
  <si>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</si>
  <si>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</si>
  <si>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</si>
  <si>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</si>
  <si>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</si>
  <si>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</si>
  <si>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</si>
  <si>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</si>
  <si>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</si>
  <si>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</si>
  <si>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</si>
  <si>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</si>
  <si>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</si>
  <si>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</si>
  <si>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</si>
  <si>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</si>
  <si>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</si>
  <si>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</si>
  <si>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</si>
  <si>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</si>
  <si>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</si>
  <si>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</si>
  <si>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</si>
  <si>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</si>
  <si>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</si>
  <si>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</si>
  <si>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</si>
  <si>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</si>
  <si>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</si>
  <si>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</si>
  <si>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</si>
  <si>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</si>
  <si>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</si>
  <si>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</si>
  <si>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</si>
  <si>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</si>
  <si>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</si>
  <si>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</si>
  <si>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</si>
  <si>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</si>
  <si>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</si>
  <si>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</si>
  <si>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</si>
  <si>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</si>
  <si>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</si>
  <si>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</si>
  <si>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</si>
  <si>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</si>
  <si>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</si>
  <si>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</si>
  <si>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</si>
  <si>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</si>
  <si>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</si>
  <si>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</si>
  <si>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</si>
  <si>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</si>
  <si>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</si>
  <si>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</si>
  <si>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</si>
  <si>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</si>
  <si>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</si>
  <si>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</si>
  <si>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</si>
  <si>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</si>
  <si>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</si>
  <si>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</si>
  <si>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</si>
  <si>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</si>
  <si>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</si>
  <si>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</si>
  <si>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</si>
  <si>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</si>
  <si>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</si>
  <si>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</si>
  <si>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</si>
  <si>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</si>
  <si>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</si>
  <si>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</si>
  <si>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</si>
  <si>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</si>
  <si>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</si>
  <si>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</si>
  <si>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</si>
  <si>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</si>
  <si>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</si>
  <si>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</si>
  <si>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</si>
  <si>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</si>
  <si>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</si>
  <si>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</si>
  <si>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</si>
  <si>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</si>
  <si>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</si>
  <si>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</si>
  <si>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</si>
  <si>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</si>
  <si>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</si>
  <si>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</si>
  <si>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</si>
  <si>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</si>
  <si>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</si>
  <si>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</si>
  <si>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</si>
  <si>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</si>
  <si>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</si>
  <si>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</si>
  <si>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</si>
  <si>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</si>
  <si>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</si>
  <si>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</si>
  <si>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</si>
  <si>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</si>
  <si>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</si>
  <si>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</si>
  <si>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</si>
  <si>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</si>
  <si>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</si>
  <si>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</si>
  <si>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</si>
  <si>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</si>
  <si>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</si>
  <si>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</si>
  <si>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</si>
  <si>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</si>
  <si>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</si>
  <si>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</si>
  <si>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</si>
  <si>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</si>
  <si>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</si>
  <si>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</si>
  <si>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</si>
  <si>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</si>
  <si>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</si>
  <si>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</si>
  <si>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</si>
  <si>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</si>
  <si>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</si>
  <si>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</si>
  <si>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</si>
  <si>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</si>
  <si>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</si>
  <si>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</si>
  <si>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</si>
  <si>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</si>
  <si>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</si>
  <si>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</si>
  <si>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</si>
  <si>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</si>
  <si>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</si>
  <si>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</si>
  <si>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</si>
  <si>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</si>
  <si>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</si>
  <si>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</si>
  <si>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</si>
  <si>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</si>
  <si>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</si>
  <si>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</si>
  <si>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</si>
  <si>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</si>
  <si>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</si>
  <si>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</si>
  <si>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</si>
  <si>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</si>
  <si>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</si>
  <si>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</si>
  <si>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</si>
  <si>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</si>
  <si>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</si>
  <si>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</si>
  <si>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</si>
  <si>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</si>
  <si>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</si>
  <si>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</si>
  <si>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</si>
  <si>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</si>
  <si>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</si>
  <si>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</si>
  <si>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</si>
  <si>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</si>
  <si>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</si>
  <si>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</si>
  <si>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</si>
  <si>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</si>
  <si>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</si>
  <si>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</si>
  <si>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</si>
  <si>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</si>
  <si>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</si>
  <si>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</si>
  <si>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</si>
  <si>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</si>
  <si>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</si>
  <si>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</si>
  <si>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</si>
  <si>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</si>
  <si>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</si>
  <si>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</si>
  <si>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</si>
  <si>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</si>
  <si>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</si>
  <si>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</si>
  <si>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</si>
  <si>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</si>
  <si>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</si>
  <si>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</si>
  <si>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</si>
  <si>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</si>
  <si>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</si>
  <si>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</si>
  <si>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</si>
  <si>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</si>
  <si>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</si>
  <si>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</si>
  <si>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</si>
  <si>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</si>
  <si>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</si>
  <si>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</si>
  <si>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</si>
  <si>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</si>
  <si>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</si>
  <si>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</si>
  <si>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</si>
  <si>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</si>
  <si>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</si>
  <si>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</si>
  <si>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</si>
  <si>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</si>
  <si>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</si>
  <si>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</si>
  <si>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</si>
  <si>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</si>
  <si>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</si>
  <si>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</si>
  <si>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</si>
  <si>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</si>
  <si>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</si>
  <si>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</si>
  <si>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</si>
  <si>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</si>
  <si>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</si>
  <si>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</si>
  <si>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</si>
  <si>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</si>
  <si>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</si>
  <si>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</si>
  <si>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</si>
  <si>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</si>
  <si>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</si>
  <si>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</si>
  <si>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</si>
  <si>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</si>
  <si>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</si>
  <si>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</si>
  <si>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</si>
  <si>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</si>
  <si>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</si>
  <si>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</si>
  <si>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</si>
  <si>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</si>
  <si>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</si>
  <si>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</si>
  <si>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</si>
  <si>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</si>
  <si>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</si>
  <si>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</si>
  <si>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</si>
  <si>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</si>
  <si>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</si>
  <si>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</si>
  <si>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</si>
  <si>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</si>
  <si>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</si>
  <si>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</si>
  <si>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</si>
  <si>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</si>
  <si>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</si>
  <si>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</si>
  <si>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</si>
  <si>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</si>
  <si>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</si>
  <si>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</si>
  <si>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</si>
  <si>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</si>
  <si>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</si>
  <si>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</si>
  <si>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</si>
  <si>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</si>
  <si>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</si>
  <si>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</si>
  <si>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</si>
  <si>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</si>
  <si>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</si>
  <si>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</si>
  <si>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</si>
  <si>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</si>
  <si>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</si>
  <si>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</si>
  <si>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</si>
  <si>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</si>
  <si>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</si>
  <si>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</si>
  <si>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</si>
  <si>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</si>
  <si>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</si>
  <si>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</si>
  <si>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</si>
  <si>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</si>
  <si>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</si>
  <si>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</si>
  <si>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</si>
  <si>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</si>
  <si>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</si>
  <si>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</si>
  <si>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</si>
  <si>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</si>
  <si>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</si>
  <si>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</si>
  <si>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</si>
  <si>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</si>
  <si>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</si>
  <si>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</si>
  <si>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</si>
  <si>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</si>
  <si>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</si>
  <si>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</si>
  <si>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</si>
  <si>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</si>
  <si>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</si>
  <si>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</si>
  <si>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</si>
  <si>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</si>
  <si>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</si>
  <si>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</si>
  <si>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</si>
  <si>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</si>
  <si>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</si>
  <si>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</si>
  <si>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</si>
  <si>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</si>
  <si>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</si>
  <si>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</si>
  <si>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</si>
  <si>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</si>
  <si>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</si>
  <si>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</si>
  <si>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</si>
  <si>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</si>
  <si>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</si>
  <si>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</si>
  <si>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</si>
  <si>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</si>
  <si>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</si>
  <si>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</si>
  <si>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</si>
  <si>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</si>
  <si>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</si>
  <si>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</si>
  <si>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</si>
  <si>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</si>
  <si>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</si>
  <si>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</si>
  <si>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</si>
  <si>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</si>
  <si>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</si>
  <si>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</si>
  <si>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</si>
  <si>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</si>
  <si>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</si>
  <si>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</si>
  <si>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</si>
  <si>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</si>
  <si>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</si>
  <si>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</si>
  <si>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</si>
  <si>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</si>
  <si>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</si>
  <si>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</si>
  <si>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</si>
  <si>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</si>
  <si>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</si>
  <si>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</si>
  <si>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</si>
  <si>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</si>
  <si>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</si>
  <si>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</si>
  <si>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</si>
  <si>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</si>
  <si>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</si>
  <si>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</si>
  <si>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</si>
  <si>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</si>
  <si>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</si>
  <si>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</si>
  <si>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</si>
  <si>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</si>
  <si>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</si>
  <si>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</si>
  <si>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</si>
  <si>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</si>
  <si>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</si>
  <si>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</si>
  <si>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</si>
  <si>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</si>
  <si>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</si>
  <si>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</si>
  <si>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</si>
  <si>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</si>
  <si>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</si>
  <si>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</si>
  <si>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</si>
  <si>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</si>
  <si>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</si>
  <si>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</si>
  <si>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</si>
  <si>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</si>
  <si>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</si>
  <si>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</si>
  <si>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</si>
  <si>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</si>
  <si>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</si>
  <si>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</si>
  <si>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</si>
  <si>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</si>
  <si>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</si>
  <si>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</si>
  <si>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</si>
  <si>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</si>
  <si>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</si>
  <si>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</si>
  <si>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</si>
  <si>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</si>
  <si>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</si>
  <si>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</si>
  <si>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</si>
  <si>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</si>
  <si>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</si>
  <si>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</si>
  <si>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</si>
  <si>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</si>
  <si>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</si>
  <si>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</si>
  <si>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</si>
  <si>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</si>
  <si>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</si>
  <si>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</si>
  <si>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</si>
  <si>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</si>
  <si>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</si>
  <si>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</si>
  <si>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</si>
  <si>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</si>
  <si>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</si>
  <si>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</si>
  <si>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</si>
  <si>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</si>
  <si>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</si>
  <si>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</si>
  <si>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</si>
  <si>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</si>
  <si>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</si>
  <si>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</si>
  <si>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</si>
  <si>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</si>
  <si>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</si>
  <si>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</si>
  <si>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</si>
  <si>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</si>
  <si>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</si>
  <si>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</si>
  <si>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</si>
  <si>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</si>
  <si>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</si>
  <si>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</si>
  <si>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</si>
  <si>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</si>
  <si>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</si>
  <si>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</si>
  <si>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</si>
  <si>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</si>
  <si>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</si>
  <si>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</si>
  <si>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</si>
  <si>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</si>
  <si>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</si>
  <si>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</si>
  <si>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</si>
  <si>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</si>
  <si>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</si>
  <si>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</si>
  <si>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</si>
  <si>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</si>
  <si>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</si>
  <si>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</si>
  <si>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</si>
  <si>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</si>
  <si>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</si>
  <si>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</si>
  <si>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</si>
  <si>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</si>
  <si>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</si>
  <si>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</si>
  <si>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</si>
  <si>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</si>
  <si>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</si>
  <si>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</si>
  <si>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</si>
  <si>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</si>
  <si>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</si>
  <si>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</si>
  <si>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</si>
  <si>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</si>
  <si>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</si>
  <si>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</si>
  <si>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</si>
  <si>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</si>
  <si>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</si>
  <si>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</si>
  <si>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</si>
  <si>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</si>
  <si>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</si>
  <si>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</si>
  <si>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</si>
  <si>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</si>
  <si>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</si>
  <si>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</si>
  <si>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</si>
  <si>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</si>
  <si>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</si>
  <si>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</si>
  <si>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</si>
  <si>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</si>
  <si>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</si>
  <si>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</si>
  <si>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</si>
  <si>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</si>
  <si>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</si>
  <si>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</si>
  <si>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</si>
  <si>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</si>
  <si>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</si>
  <si>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</si>
  <si>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</si>
  <si>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</si>
  <si>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</si>
  <si>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</si>
  <si>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</si>
  <si>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</si>
  <si>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</si>
  <si>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</si>
  <si>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</si>
  <si>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</si>
  <si>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</si>
  <si>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</si>
  <si>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</si>
  <si>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</si>
  <si>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</si>
  <si>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</si>
  <si>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</si>
  <si>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</si>
  <si>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</si>
  <si>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</si>
  <si>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</si>
  <si>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</si>
  <si>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</si>
  <si>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</si>
  <si>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</si>
  <si>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</si>
  <si>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</si>
  <si>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</si>
  <si>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</si>
  <si>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</si>
  <si>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</si>
  <si>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</si>
  <si>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</si>
  <si>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</si>
  <si>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</si>
  <si>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</si>
  <si>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</si>
  <si>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</si>
  <si>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</si>
  <si>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</si>
  <si>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</si>
  <si>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</si>
  <si>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</si>
  <si>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</si>
  <si>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</si>
  <si>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</si>
  <si>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</si>
  <si>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</si>
  <si>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</si>
  <si>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</si>
  <si>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</si>
  <si>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</si>
  <si>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</si>
  <si>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</si>
  <si>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</si>
  <si>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</si>
  <si>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</si>
  <si>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</si>
  <si>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</si>
  <si>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</si>
  <si>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</si>
  <si>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</si>
  <si>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</si>
  <si>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</si>
  <si>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</si>
  <si>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</si>
  <si>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</si>
  <si>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</si>
  <si>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</si>
  <si>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</si>
  <si>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</si>
  <si>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</si>
  <si>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</si>
  <si>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</si>
  <si>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</si>
  <si>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</si>
  <si>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</si>
  <si>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</si>
  <si>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</si>
  <si>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</si>
  <si>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</si>
  <si>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</si>
  <si>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</si>
  <si>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</si>
  <si>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</si>
  <si>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</si>
  <si>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</si>
  <si>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</si>
  <si>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</si>
  <si>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</si>
  <si>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</si>
  <si>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</si>
  <si>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</si>
  <si>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</si>
  <si>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</si>
  <si>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</si>
  <si>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</si>
  <si>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</si>
  <si>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</si>
  <si>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</si>
  <si>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</si>
  <si>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</si>
  <si>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</si>
  <si>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</si>
  <si>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</si>
  <si>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</si>
  <si>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</si>
  <si>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</si>
  <si>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</si>
  <si>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</si>
  <si>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</si>
  <si>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</si>
  <si>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</si>
  <si>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</si>
  <si>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</si>
  <si>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</si>
  <si>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</si>
  <si>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</si>
  <si>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</si>
  <si>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</si>
  <si>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</si>
  <si>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</si>
  <si>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</si>
  <si>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</si>
  <si>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</si>
  <si>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</si>
  <si>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</si>
  <si>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</si>
  <si>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</si>
  <si>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</si>
  <si>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</si>
  <si>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</si>
  <si>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</si>
  <si>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</si>
  <si>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</si>
  <si>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</si>
  <si>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</si>
  <si>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</si>
  <si>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</si>
  <si>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</si>
  <si>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</si>
  <si>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</si>
  <si>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</si>
  <si>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</si>
  <si>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</si>
  <si>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</si>
  <si>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</si>
  <si>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</si>
  <si>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</si>
  <si>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</si>
  <si>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</si>
  <si>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</si>
  <si>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</si>
  <si>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</si>
  <si>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</si>
  <si>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</si>
  <si>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</si>
  <si>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</si>
  <si>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</si>
  <si>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</si>
  <si>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</si>
  <si>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</si>
  <si>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</si>
  <si>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</si>
  <si>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</si>
  <si>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</si>
  <si>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</si>
  <si>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</si>
  <si>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</si>
  <si>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</si>
  <si>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</si>
  <si>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</si>
  <si>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</si>
  <si>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</si>
  <si>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</si>
  <si>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</si>
  <si>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</si>
  <si>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</si>
  <si>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</si>
  <si>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</si>
  <si>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</si>
  <si>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</si>
  <si>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</si>
  <si>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</si>
  <si>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</si>
  <si>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</si>
  <si>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</si>
  <si>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</si>
  <si>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</si>
  <si>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</si>
  <si>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</si>
  <si>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</si>
  <si>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</si>
  <si>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</si>
  <si>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</si>
  <si>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</si>
  <si>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</si>
  <si>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</si>
  <si>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</si>
  <si>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</si>
  <si>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</si>
  <si>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</si>
  <si>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</si>
  <si>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</si>
  <si>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</si>
  <si>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</si>
  <si>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</si>
  <si>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</si>
  <si>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</si>
  <si>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</si>
  <si>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</si>
  <si>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</si>
  <si>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</si>
  <si>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</si>
  <si>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</si>
  <si>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</si>
  <si>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</si>
  <si>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</si>
  <si>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</si>
  <si>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</si>
  <si>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</si>
  <si>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</si>
  <si>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</si>
  <si>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</si>
  <si>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</si>
  <si>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</si>
  <si>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</si>
  <si>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</si>
  <si>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</si>
  <si>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</si>
  <si>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</si>
  <si>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</si>
  <si>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</si>
  <si>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</si>
  <si>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</si>
  <si>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</si>
  <si>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</si>
  <si>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</si>
  <si>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</si>
  <si>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</si>
  <si>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</si>
  <si>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</si>
  <si>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</si>
  <si>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</si>
  <si>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</si>
  <si>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</si>
  <si>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</si>
  <si>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</si>
  <si>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</si>
  <si>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</si>
  <si>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</si>
  <si>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</si>
  <si>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</si>
  <si>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</si>
  <si>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</si>
  <si>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</si>
  <si>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</si>
  <si>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</si>
  <si>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</si>
  <si>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</si>
  <si>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</si>
  <si>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</si>
  <si>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</si>
  <si>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</si>
  <si>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</si>
  <si>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</si>
  <si>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</si>
  <si>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</si>
  <si>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</si>
  <si>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</si>
  <si>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</si>
  <si>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</si>
  <si>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</si>
  <si>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</si>
  <si>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</si>
  <si>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</si>
  <si>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</si>
  <si>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</si>
  <si>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</si>
  <si>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</si>
  <si>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</si>
  <si>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</si>
  <si>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</si>
  <si>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</si>
  <si>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</si>
  <si>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</si>
  <si>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</si>
  <si>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</si>
  <si>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</si>
  <si>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</si>
  <si>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</si>
  <si>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</si>
  <si>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</si>
  <si>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</si>
  <si>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</si>
  <si>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</si>
  <si>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</si>
  <si>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</si>
  <si>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</si>
  <si>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</si>
  <si>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</si>
  <si>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</si>
  <si>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</si>
  <si>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</si>
  <si>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</si>
  <si>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</si>
  <si>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</si>
  <si>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</si>
  <si>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</si>
  <si>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</si>
  <si>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</si>
  <si>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</si>
  <si>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</si>
  <si>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</si>
  <si>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</si>
  <si>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</si>
  <si>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</si>
  <si>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</si>
  <si>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</si>
  <si>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</si>
  <si>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</si>
  <si>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</si>
  <si>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</si>
  <si>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</si>
  <si>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</si>
  <si>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</si>
  <si>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</si>
  <si>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</si>
  <si>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</si>
  <si>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</si>
  <si>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</si>
  <si>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</si>
  <si>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</si>
  <si>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</si>
  <si>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</si>
  <si>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</si>
  <si>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</si>
  <si>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</si>
  <si>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</si>
  <si>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</si>
  <si>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</si>
  <si>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</si>
  <si>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</si>
  <si>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</si>
  <si>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</si>
  <si>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</si>
  <si>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</si>
  <si>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</si>
  <si>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</si>
  <si>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</si>
  <si>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</si>
  <si>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</si>
  <si>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</si>
  <si>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</si>
  <si>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</si>
  <si>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</si>
  <si>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</si>
  <si>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</si>
  <si>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</si>
  <si>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</si>
  <si>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</si>
  <si>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</si>
  <si>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</si>
  <si>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</si>
  <si>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</si>
  <si>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</si>
  <si>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</si>
  <si>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</si>
  <si>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</si>
  <si>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</si>
  <si>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</si>
  <si>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</si>
  <si>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</si>
  <si>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</si>
  <si>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</si>
  <si>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</si>
  <si>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</si>
  <si>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</si>
  <si>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</si>
  <si>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</si>
  <si>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</si>
  <si>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</si>
  <si>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</si>
  <si>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</si>
  <si>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</si>
  <si>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</si>
  <si>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</si>
  <si>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</si>
  <si>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</si>
  <si>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</si>
  <si>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</si>
  <si>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</si>
  <si>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</si>
  <si>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</si>
  <si>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</si>
  <si>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</si>
  <si>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</si>
  <si>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</si>
  <si>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</si>
  <si>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</si>
  <si>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</si>
  <si>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</si>
  <si>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</si>
  <si>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</si>
  <si>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</si>
  <si>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</si>
  <si>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</si>
  <si>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</si>
  <si>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</si>
  <si>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</si>
  <si>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</si>
  <si>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</si>
  <si>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</si>
  <si>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</si>
  <si>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</si>
  <si>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</si>
  <si>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</si>
  <si>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</si>
  <si>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</si>
  <si>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</si>
  <si>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</si>
  <si>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</si>
  <si>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</si>
  <si>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</si>
  <si>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</si>
  <si>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</si>
  <si>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</si>
  <si>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</si>
  <si>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</si>
  <si>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</si>
  <si>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</si>
  <si>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</si>
  <si>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</si>
  <si>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</si>
  <si>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</si>
  <si>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</si>
  <si>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</si>
  <si>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</si>
  <si>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</si>
  <si>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</si>
  <si>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</si>
  <si>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</si>
  <si>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</si>
  <si>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</si>
  <si>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</si>
  <si>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</si>
  <si>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</si>
  <si>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</si>
  <si>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</si>
  <si>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</si>
  <si>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</si>
  <si>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</si>
  <si>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</si>
  <si>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</si>
  <si>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</si>
  <si>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</si>
  <si>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</si>
  <si>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</si>
  <si>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</si>
  <si>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</si>
  <si>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</si>
  <si>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</si>
  <si>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</si>
  <si>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</si>
  <si>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</si>
  <si>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</si>
  <si>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</si>
  <si>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</si>
  <si>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</si>
  <si>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</si>
  <si>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</si>
  <si>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</si>
  <si>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</si>
  <si>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</si>
  <si>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</si>
  <si>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</si>
  <si>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</si>
  <si>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</si>
  <si>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</si>
  <si>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</si>
  <si>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</si>
  <si>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</si>
  <si>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</si>
  <si>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</si>
  <si>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</si>
  <si>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</si>
  <si>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</si>
  <si>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</si>
  <si>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</si>
  <si>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</si>
  <si>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</si>
  <si>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</si>
  <si>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</si>
  <si>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</si>
  <si>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</si>
  <si>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</si>
  <si>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</si>
  <si>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</si>
  <si>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</si>
  <si>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</si>
  <si>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</si>
  <si>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</si>
  <si>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</si>
  <si>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</si>
  <si>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</si>
  <si>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</si>
  <si>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</si>
  <si>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</si>
  <si>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</si>
  <si>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</si>
  <si>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</si>
  <si>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</si>
  <si>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</si>
  <si>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</si>
  <si>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</si>
  <si>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</si>
  <si>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</si>
  <si>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</si>
  <si>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</si>
  <si>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</si>
  <si>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</si>
  <si>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</si>
  <si>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</si>
  <si>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</si>
  <si>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</si>
  <si>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</si>
  <si>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</si>
  <si>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</si>
  <si>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</si>
  <si>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</si>
  <si>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</si>
  <si>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</si>
  <si>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</si>
  <si>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</si>
  <si>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</si>
  <si>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</si>
  <si>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</si>
  <si>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</si>
  <si>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</si>
  <si>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</si>
  <si>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</si>
  <si>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</si>
  <si>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</si>
  <si>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</si>
  <si>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</si>
  <si>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</si>
  <si>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</si>
  <si>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</si>
  <si>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</si>
  <si>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</si>
  <si>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</si>
  <si>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</si>
  <si>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</si>
  <si>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</si>
  <si>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</si>
  <si>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</si>
  <si>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</si>
  <si>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</si>
  <si>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</si>
  <si>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</si>
  <si>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</si>
  <si>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</si>
  <si>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</si>
  <si>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</si>
  <si>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</si>
  <si>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</si>
  <si>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</si>
  <si>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</si>
  <si>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</si>
  <si>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</si>
  <si>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</si>
  <si>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</si>
  <si>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</si>
  <si>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</si>
  <si>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</si>
  <si>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</si>
  <si>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</si>
  <si>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</si>
  <si>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</si>
  <si>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</si>
  <si>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</si>
  <si>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</si>
  <si>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</si>
  <si>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</si>
  <si>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</si>
  <si>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</si>
  <si>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</si>
  <si>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</si>
  <si>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</si>
  <si>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</si>
  <si>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</si>
  <si>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</si>
  <si>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</si>
  <si>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</si>
  <si>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</si>
  <si>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</si>
  <si>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</si>
  <si>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</si>
  <si>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</si>
  <si>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</si>
  <si>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</si>
  <si>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</si>
  <si>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</si>
  <si>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</si>
  <si>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</si>
  <si>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</si>
  <si>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</si>
  <si>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</si>
  <si>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</si>
  <si>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</si>
  <si>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</si>
  <si>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</si>
  <si>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</si>
  <si>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</si>
  <si>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</si>
  <si>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</si>
  <si>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</si>
  <si>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</si>
  <si>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</si>
  <si>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</si>
  <si>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</si>
  <si>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</si>
  <si>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</si>
  <si>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</si>
  <si>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</si>
  <si>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</si>
  <si>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</si>
  <si>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</si>
  <si>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</si>
  <si>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</si>
  <si>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</si>
  <si>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</si>
  <si>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</si>
  <si>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</si>
  <si>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</si>
  <si>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</si>
  <si>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</si>
  <si>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</si>
  <si>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</si>
  <si>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</si>
  <si>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</si>
  <si>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</si>
  <si>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</si>
  <si>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</si>
  <si>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</si>
  <si>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</si>
  <si>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</si>
  <si>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</si>
  <si>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</si>
  <si>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</si>
  <si>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</si>
  <si>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</si>
  <si>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</si>
  <si>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</si>
  <si>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</si>
  <si>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</si>
  <si>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</si>
  <si>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</si>
  <si>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</si>
  <si>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</si>
  <si>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</si>
  <si>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</si>
  <si>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</si>
  <si>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</si>
  <si>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</si>
  <si>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</si>
  <si>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</si>
  <si>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</si>
  <si>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</si>
  <si>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</si>
  <si>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</si>
  <si>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</si>
  <si>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</si>
  <si>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</si>
  <si>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</si>
  <si>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</si>
  <si>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</si>
  <si>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</si>
  <si>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</si>
  <si>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</si>
  <si>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</si>
  <si>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</si>
  <si>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</si>
  <si>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</si>
  <si>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</si>
  <si>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</si>
  <si>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</si>
  <si>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</si>
  <si>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</si>
  <si>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</si>
  <si>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</si>
  <si>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</si>
  <si>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</si>
  <si>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</si>
  <si>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</si>
  <si>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</si>
  <si>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</si>
  <si>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</si>
  <si>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</si>
  <si>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</si>
  <si>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</si>
  <si>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</si>
  <si>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</si>
  <si>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</si>
  <si>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</si>
  <si>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</si>
  <si>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</si>
  <si>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</si>
  <si>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</si>
  <si>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</si>
  <si>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</si>
  <si>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</si>
  <si>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</si>
  <si>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</si>
  <si>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</si>
  <si>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</si>
  <si>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</si>
  <si>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</si>
  <si>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</si>
  <si>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</si>
  <si>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</si>
  <si>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</si>
  <si>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</si>
  <si>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</si>
  <si>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</si>
  <si>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</si>
  <si>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</si>
  <si>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</si>
  <si>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</si>
  <si>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</si>
  <si>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</si>
  <si>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</si>
  <si>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</si>
  <si>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</si>
  <si>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</si>
  <si>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</si>
  <si>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</si>
  <si>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</si>
  <si>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</si>
  <si>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</si>
  <si>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</si>
  <si>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</si>
  <si>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</si>
  <si>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</si>
  <si>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</si>
  <si>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</si>
  <si>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</si>
  <si>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</si>
  <si>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</si>
  <si>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</si>
  <si>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</si>
  <si>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</si>
  <si>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</si>
  <si>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</si>
  <si>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</si>
  <si>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</si>
  <si>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</si>
  <si>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</si>
  <si>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</si>
  <si>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</si>
  <si>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</si>
  <si>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</si>
  <si>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</si>
  <si>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</si>
  <si>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</si>
  <si>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</si>
  <si>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</si>
  <si>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</si>
  <si>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</si>
  <si>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</si>
  <si>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</si>
  <si>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</si>
  <si>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</si>
  <si>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</si>
  <si>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</si>
  <si>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</si>
  <si>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</si>
  <si>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</si>
  <si>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</si>
  <si>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</si>
  <si>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</si>
  <si>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</si>
  <si>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</si>
  <si>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</si>
  <si>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</si>
  <si>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</si>
  <si>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</si>
  <si>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</si>
  <si>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</si>
  <si>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</si>
  <si>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</si>
  <si>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</si>
  <si>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</si>
  <si>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</si>
  <si>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</si>
  <si>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</si>
  <si>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</si>
  <si>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</si>
  <si>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</si>
  <si>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</si>
  <si>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</si>
  <si>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</si>
  <si>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</si>
  <si>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</si>
  <si>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</si>
  <si>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</si>
  <si>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</si>
  <si>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</si>
  <si>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</si>
  <si>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</si>
  <si>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</si>
  <si>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</si>
  <si>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</si>
  <si>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</si>
  <si>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</si>
  <si>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</si>
  <si>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</si>
  <si>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</si>
  <si>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</si>
  <si>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</si>
  <si>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</si>
  <si>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</si>
  <si>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</si>
  <si>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</si>
  <si>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</si>
  <si>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</si>
  <si>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</si>
  <si>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</si>
  <si>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</si>
  <si>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</si>
  <si>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</si>
  <si>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</si>
  <si>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</si>
  <si>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</si>
  <si>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</si>
  <si>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</si>
  <si>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</si>
  <si>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</si>
  <si>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</si>
  <si>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</si>
  <si>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</si>
  <si>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</si>
  <si>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</si>
  <si>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</si>
  <si>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</si>
  <si>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</si>
  <si>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</si>
  <si>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</si>
  <si>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</si>
  <si>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</si>
  <si>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</si>
  <si>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</si>
  <si>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</si>
  <si>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</si>
  <si>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</si>
  <si>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</si>
  <si>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</si>
  <si>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</si>
  <si>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</si>
  <si>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</si>
  <si>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</si>
  <si>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</si>
  <si>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</si>
  <si>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</si>
  <si>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</si>
  <si>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</si>
  <si>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</si>
  <si>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</si>
  <si>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</si>
  <si>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</si>
  <si>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</si>
  <si>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</si>
  <si>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</si>
  <si>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</si>
  <si>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</si>
  <si>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</si>
  <si>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</si>
  <si>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</si>
  <si>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</si>
  <si>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</si>
  <si>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</si>
  <si>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</si>
  <si>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</si>
  <si>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</si>
  <si>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</si>
  <si>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</si>
  <si>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</si>
  <si>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</si>
  <si>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</si>
  <si>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</si>
  <si>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</si>
  <si>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</si>
  <si>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</si>
  <si>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</si>
  <si>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</si>
  <si>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</si>
  <si>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</si>
  <si>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</si>
  <si>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</si>
  <si>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</si>
  <si>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</si>
  <si>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</si>
  <si>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</si>
  <si>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</si>
  <si>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</si>
  <si>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</si>
  <si>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</si>
  <si>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</si>
  <si>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</si>
  <si>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</si>
  <si>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</si>
  <si>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</si>
  <si>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</si>
  <si>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</si>
  <si>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</si>
  <si>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</si>
  <si>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</si>
  <si>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</si>
  <si>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</si>
  <si>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</si>
  <si>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</si>
  <si>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</si>
  <si>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</si>
  <si>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</si>
  <si>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</si>
  <si>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</si>
  <si>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</si>
  <si>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</si>
  <si>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</si>
  <si>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</si>
  <si>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</si>
  <si>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</si>
  <si>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</si>
  <si>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</si>
  <si>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</si>
  <si>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</si>
  <si>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</si>
  <si>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</si>
  <si>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</si>
  <si>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</si>
  <si>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</si>
  <si>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</si>
  <si>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</si>
  <si>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</si>
  <si>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</si>
  <si>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</si>
  <si>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</si>
  <si>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</si>
  <si>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</si>
  <si>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</si>
  <si>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</si>
  <si>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</si>
  <si>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</si>
  <si>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</si>
  <si>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</si>
  <si>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</si>
  <si>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</si>
  <si>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</si>
  <si>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</si>
  <si>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</si>
  <si>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</si>
  <si>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</si>
  <si>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</si>
  <si>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</si>
  <si>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</si>
  <si>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</si>
  <si>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</si>
  <si>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</si>
  <si>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</si>
  <si>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</si>
  <si>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</si>
  <si>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</si>
  <si>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</si>
  <si>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</si>
  <si>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</si>
  <si>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</si>
  <si>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</si>
  <si>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</si>
  <si>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</si>
  <si>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</si>
  <si>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</si>
  <si>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</si>
  <si>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</si>
  <si>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</si>
  <si>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</si>
  <si>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</si>
  <si>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</si>
  <si>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</si>
  <si>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</si>
  <si>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</si>
  <si>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</si>
  <si>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</si>
  <si>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</si>
  <si>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</si>
  <si>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</si>
  <si>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</si>
  <si>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</si>
  <si>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</si>
  <si>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</si>
  <si>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</si>
  <si>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</si>
  <si>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</si>
  <si>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</si>
  <si>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</si>
  <si>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</si>
  <si>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</si>
  <si>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</si>
  <si>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</si>
  <si>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</si>
  <si>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</si>
  <si>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</si>
  <si>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</si>
  <si>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</si>
  <si>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</si>
  <si>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</si>
  <si>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</si>
  <si>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</si>
  <si>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</si>
  <si>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</si>
  <si>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</si>
  <si>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</si>
  <si>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</si>
  <si>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</si>
  <si>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</si>
  <si>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</si>
  <si>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</si>
  <si>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</si>
  <si>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</si>
  <si>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</si>
  <si>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</si>
  <si>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</si>
  <si>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</si>
  <si>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</si>
  <si>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</si>
  <si>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</si>
  <si>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</si>
  <si>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</si>
  <si>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</si>
  <si>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</si>
  <si>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</si>
  <si>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</si>
  <si>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</si>
  <si>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</si>
  <si>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</si>
  <si>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</si>
  <si>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</si>
  <si>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</si>
  <si>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</si>
  <si>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</si>
  <si>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</si>
  <si>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</si>
  <si>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</si>
  <si>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</si>
  <si>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</si>
  <si>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</si>
  <si>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</si>
  <si>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</si>
  <si>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</si>
  <si>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</si>
  <si>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</si>
  <si>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</si>
  <si>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</si>
  <si>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</si>
  <si>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</si>
  <si>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</si>
  <si>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</si>
  <si>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</si>
  <si>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</si>
  <si>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</si>
  <si>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</si>
  <si>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</si>
  <si>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</si>
  <si>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</si>
  <si>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</si>
  <si>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</si>
  <si>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</si>
  <si>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</si>
  <si>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</si>
  <si>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</si>
  <si>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</si>
  <si>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</si>
  <si>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</si>
  <si>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</si>
  <si>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</si>
  <si>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</si>
  <si>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</si>
  <si>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</si>
  <si>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</si>
  <si>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</si>
  <si>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</si>
  <si>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</si>
  <si>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</si>
  <si>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</si>
  <si>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</si>
  <si>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</si>
  <si>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</si>
  <si>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</si>
  <si>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</si>
  <si>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</si>
  <si>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</si>
  <si>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</si>
  <si>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</si>
  <si>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</si>
  <si>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</si>
  <si>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</si>
  <si>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</si>
  <si>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</si>
  <si>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</si>
  <si>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</si>
  <si>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</si>
  <si>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</si>
  <si>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</si>
  <si>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</si>
  <si>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</si>
  <si>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</si>
  <si>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</si>
  <si>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</si>
  <si>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</si>
  <si>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</si>
  <si>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</si>
  <si>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</si>
  <si>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</si>
  <si>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</si>
  <si>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</si>
  <si>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</si>
  <si>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</si>
  <si>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</si>
  <si>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</si>
  <si>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</si>
  <si>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</si>
  <si>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</si>
  <si>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</si>
  <si>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</si>
  <si>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</si>
  <si>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</si>
  <si>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</si>
  <si>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</si>
  <si>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</si>
  <si>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</si>
  <si>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</si>
  <si>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</si>
  <si>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</si>
  <si>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</si>
  <si>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</si>
  <si>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</si>
  <si>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</si>
  <si>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</si>
  <si>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</si>
  <si>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</si>
  <si>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</si>
  <si>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</si>
  <si>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</si>
  <si>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</si>
  <si>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</si>
  <si>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</si>
  <si>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</si>
  <si>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</si>
  <si>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</si>
  <si>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</si>
  <si>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</si>
  <si>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</si>
  <si>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</si>
  <si>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</si>
  <si>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</si>
  <si>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</si>
  <si>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</si>
  <si>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</si>
  <si>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</si>
  <si>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</si>
  <si>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</si>
  <si>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</si>
  <si>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</si>
  <si>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</si>
  <si>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</si>
  <si>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</si>
  <si>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</si>
  <si>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</si>
  <si>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</si>
  <si>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</si>
  <si>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</si>
  <si>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</si>
  <si>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</si>
  <si>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</si>
  <si>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</si>
  <si>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</si>
  <si>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</si>
  <si>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</si>
  <si>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</si>
  <si>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</si>
  <si>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</si>
  <si>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</si>
  <si>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</si>
  <si>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</si>
  <si>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</si>
  <si>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</si>
  <si>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</si>
  <si>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</si>
  <si>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</si>
  <si>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</si>
  <si>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</si>
  <si>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</si>
  <si>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</si>
  <si>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</si>
  <si>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</si>
  <si>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</si>
  <si>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</si>
  <si>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</si>
  <si>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</si>
  <si>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</si>
  <si>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</si>
  <si>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</si>
  <si>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</si>
  <si>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</si>
  <si>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</si>
  <si>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</si>
  <si>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</si>
  <si>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</si>
  <si>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</si>
  <si>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</si>
  <si>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</si>
  <si>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</si>
  <si>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</si>
  <si>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</si>
  <si>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</si>
  <si>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</si>
  <si>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</si>
  <si>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</si>
  <si>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</si>
  <si>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</si>
  <si>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</si>
  <si>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</si>
  <si>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</si>
  <si>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</si>
  <si>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</si>
  <si>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</si>
  <si>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</si>
  <si>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</si>
  <si>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</si>
  <si>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</si>
  <si>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</si>
  <si>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</si>
  <si>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</si>
  <si>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</si>
  <si>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</si>
  <si>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</si>
  <si>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</si>
  <si>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</si>
  <si>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</si>
  <si>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</si>
  <si>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</si>
  <si>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</si>
  <si>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</si>
  <si>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</si>
  <si>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</si>
  <si>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</si>
  <si>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</si>
  <si>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</si>
  <si>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</si>
  <si>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</si>
  <si>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</si>
  <si>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</si>
  <si>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</si>
  <si>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</si>
  <si>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</si>
  <si>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</si>
  <si>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</si>
  <si>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</si>
  <si>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</si>
  <si>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</si>
  <si>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</si>
  <si>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</si>
  <si>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</si>
  <si>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</si>
  <si>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</si>
  <si>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</si>
  <si>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</si>
  <si>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</si>
  <si>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</si>
  <si>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</si>
  <si>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</si>
  <si>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</si>
  <si>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</si>
  <si>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</si>
  <si>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</si>
  <si>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</si>
  <si>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</si>
  <si>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</si>
  <si>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</si>
  <si>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</si>
  <si>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</si>
  <si>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</si>
  <si>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</si>
  <si>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</si>
  <si>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</si>
  <si>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</si>
  <si>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</si>
  <si>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</si>
  <si>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</si>
  <si>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</si>
  <si>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</si>
  <si>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</si>
  <si>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</si>
  <si>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</si>
  <si>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</si>
  <si>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</si>
  <si>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</si>
  <si>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</si>
  <si>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</si>
  <si>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</si>
  <si>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</si>
  <si>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</si>
  <si>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</si>
  <si>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</si>
  <si>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</si>
  <si>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</si>
  <si>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</si>
  <si>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</si>
  <si>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</si>
  <si>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</si>
  <si>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</si>
  <si>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</si>
  <si>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</si>
  <si>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</si>
  <si>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</si>
  <si>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</si>
  <si>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</si>
  <si>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</si>
  <si>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</si>
  <si>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</si>
  <si>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</si>
  <si>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</si>
  <si>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</si>
  <si>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</si>
  <si>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</si>
  <si>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</si>
  <si>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</si>
  <si>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</si>
  <si>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</si>
  <si>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</si>
  <si>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</si>
  <si>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</si>
  <si>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</si>
  <si>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</si>
  <si>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</si>
  <si>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</si>
  <si>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</si>
  <si>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</si>
  <si>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</si>
  <si>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</si>
  <si>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</si>
  <si>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</si>
  <si>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</si>
  <si>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</si>
  <si>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</si>
  <si>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</si>
  <si>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</si>
  <si>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</si>
  <si>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</si>
  <si>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</si>
  <si>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</si>
  <si>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</si>
  <si>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</si>
  <si>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</si>
  <si>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</si>
  <si>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</si>
  <si>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</si>
  <si>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</si>
  <si>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</si>
  <si>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</si>
  <si>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</si>
  <si>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</si>
  <si>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</si>
  <si>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</si>
  <si>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</si>
  <si>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</si>
  <si>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</si>
  <si>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</si>
  <si>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</si>
  <si>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</si>
  <si>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</si>
  <si>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</si>
  <si>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</si>
  <si>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</si>
  <si>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</si>
  <si>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</si>
  <si>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</si>
  <si>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</si>
  <si>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</si>
  <si>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</si>
  <si>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</si>
  <si>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</si>
  <si>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</si>
  <si>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</si>
  <si>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</si>
  <si>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</si>
  <si>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</si>
  <si>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</si>
  <si>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</si>
  <si>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</si>
  <si>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</si>
  <si>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</si>
  <si>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</si>
  <si>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</si>
  <si>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</si>
  <si>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</si>
  <si>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</si>
  <si>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</si>
  <si>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</si>
  <si>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</si>
  <si>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</si>
  <si>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</si>
  <si>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</si>
  <si>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</si>
  <si>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</si>
  <si>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</si>
  <si>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</si>
  <si>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</si>
  <si>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</si>
  <si>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</si>
  <si>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</si>
  <si>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</si>
  <si>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</si>
  <si>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</si>
  <si>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</si>
  <si>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</si>
  <si>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</si>
  <si>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</si>
  <si>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</si>
  <si>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</si>
  <si>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</si>
  <si>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</si>
  <si>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</si>
  <si>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</si>
  <si>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</si>
  <si>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</si>
  <si>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</si>
  <si>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</si>
  <si>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</si>
  <si>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</si>
  <si>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</si>
  <si>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</si>
  <si>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</si>
  <si>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</si>
  <si>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</si>
  <si>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</si>
  <si>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</si>
  <si>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</si>
  <si>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</si>
  <si>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</si>
  <si>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</si>
  <si>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</si>
  <si>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</si>
  <si>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</si>
  <si>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</si>
  <si>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</si>
  <si>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</si>
  <si>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</si>
  <si>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</si>
  <si>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</si>
  <si>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</si>
  <si>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</si>
  <si>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</si>
  <si>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</si>
  <si>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</si>
  <si>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</si>
  <si>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</si>
  <si>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</si>
  <si>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</si>
  <si>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</si>
  <si>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</si>
  <si>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</si>
  <si>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</si>
  <si>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</si>
  <si>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</si>
  <si>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</si>
  <si>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</si>
  <si>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</si>
  <si>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</si>
  <si>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</si>
  <si>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</si>
  <si>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</si>
  <si>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</si>
  <si>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</si>
  <si>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</si>
  <si>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</si>
  <si>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</si>
  <si>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</si>
  <si>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</si>
  <si>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</si>
  <si>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</si>
  <si>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</si>
  <si>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</si>
  <si>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</si>
  <si>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</si>
  <si>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</si>
  <si>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</si>
  <si>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</si>
  <si>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</si>
  <si>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</si>
  <si>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</si>
  <si>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</si>
  <si>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</si>
  <si>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</si>
  <si>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</si>
  <si>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</si>
  <si>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</si>
  <si>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</si>
  <si>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</si>
  <si>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</si>
  <si>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</si>
  <si>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</si>
  <si>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</si>
  <si>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</si>
  <si>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</si>
  <si>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</si>
  <si>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</si>
  <si>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</si>
  <si>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</si>
  <si>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</si>
  <si>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</si>
  <si>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</si>
  <si>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</si>
  <si>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</si>
  <si>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</si>
  <si>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</si>
  <si>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</si>
  <si>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</si>
  <si>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</si>
  <si>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</si>
  <si>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</si>
  <si>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</si>
  <si>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</si>
  <si>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</si>
  <si>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</si>
  <si>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</si>
  <si>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</si>
  <si>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</si>
  <si>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</si>
  <si>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</si>
  <si>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</si>
  <si>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</si>
  <si>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</si>
  <si>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</si>
  <si>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</si>
  <si>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</si>
  <si>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</si>
  <si>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</si>
  <si>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</si>
  <si>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</si>
  <si>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</si>
  <si>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</si>
  <si>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</si>
  <si>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</si>
  <si>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</si>
  <si>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</si>
  <si>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</si>
  <si>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</si>
  <si>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</si>
  <si>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</si>
  <si>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</si>
  <si>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</si>
  <si>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</si>
  <si>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</si>
  <si>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</si>
  <si>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</si>
  <si>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</si>
  <si>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</si>
  <si>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</si>
  <si>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</si>
  <si>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</si>
  <si>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</si>
  <si>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</si>
  <si>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</si>
  <si>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</si>
  <si>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</si>
  <si>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</si>
  <si>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</si>
  <si>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</si>
  <si>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</si>
  <si>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</si>
  <si>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</si>
  <si>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</si>
  <si>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</si>
  <si>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</si>
  <si>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</si>
  <si>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</si>
  <si>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</si>
  <si>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</si>
  <si>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</si>
  <si>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</si>
  <si>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</si>
  <si>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</si>
  <si>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</si>
  <si>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</si>
  <si>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</si>
  <si>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</si>
  <si>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</si>
  <si>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</si>
  <si>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</si>
  <si>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</si>
  <si>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</si>
  <si>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</si>
  <si>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</si>
  <si>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</si>
  <si>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</si>
  <si>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</si>
  <si>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</si>
  <si>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</si>
  <si>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</si>
  <si>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</si>
  <si>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</si>
  <si>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</si>
  <si>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</si>
  <si>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</si>
  <si>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</si>
  <si>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</si>
  <si>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</si>
  <si>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</si>
  <si>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</si>
  <si>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</si>
  <si>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</si>
  <si>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</si>
  <si>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</si>
  <si>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</si>
  <si>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</si>
  <si>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</si>
  <si>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</si>
  <si>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</si>
  <si>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</si>
  <si>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</si>
  <si>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</si>
  <si>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</si>
  <si>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</si>
  <si>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</si>
  <si>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</si>
  <si>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</si>
  <si>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</si>
  <si>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</si>
  <si>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</si>
  <si>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</si>
  <si>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</si>
  <si>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</si>
  <si>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</si>
  <si>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</si>
  <si>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</si>
  <si>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</si>
  <si>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</si>
  <si>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</si>
  <si>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</si>
  <si>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</si>
  <si>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</si>
  <si>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</si>
  <si>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</si>
  <si>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</si>
  <si>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</si>
  <si>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</si>
  <si>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</si>
  <si>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</si>
  <si>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</si>
  <si>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</si>
  <si>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</si>
  <si>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</si>
  <si>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</si>
  <si>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</si>
  <si>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</si>
  <si>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</si>
  <si>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</si>
  <si>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</si>
  <si>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</si>
  <si>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</si>
  <si>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</si>
  <si>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</si>
  <si>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</si>
  <si>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</si>
  <si>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</si>
  <si>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</si>
  <si>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</si>
  <si>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</si>
  <si>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</si>
  <si>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</si>
  <si>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</si>
  <si>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</si>
  <si>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</si>
  <si>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</si>
  <si>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</si>
  <si>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</si>
  <si>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</si>
  <si>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</si>
  <si>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</si>
  <si>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</si>
  <si>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</si>
  <si>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</si>
  <si>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</si>
  <si>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</si>
  <si>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</si>
  <si>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</si>
  <si>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</si>
  <si>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</si>
  <si>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</si>
  <si>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</si>
  <si>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</si>
  <si>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</si>
  <si>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</si>
  <si>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</si>
  <si>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</si>
  <si>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</si>
  <si>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</si>
  <si>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</si>
  <si>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</si>
  <si>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</si>
  <si>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</si>
  <si>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</si>
  <si>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</si>
  <si>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</si>
  <si>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</si>
  <si>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</si>
  <si>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</si>
  <si>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</si>
  <si>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</si>
  <si>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</si>
  <si>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</si>
  <si>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</si>
  <si>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</si>
  <si>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</si>
  <si>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</si>
  <si>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</si>
  <si>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</si>
  <si>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</si>
  <si>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</si>
  <si>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</si>
  <si>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</si>
  <si>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</si>
  <si>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</si>
  <si>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</si>
  <si>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</si>
  <si>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</si>
  <si>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</si>
  <si>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</si>
  <si>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</si>
  <si>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</si>
  <si>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</si>
  <si>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</si>
  <si>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</si>
  <si>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</si>
  <si>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</si>
  <si>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</si>
  <si>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</si>
  <si>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</si>
  <si>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</si>
  <si>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</si>
  <si>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</si>
  <si>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</si>
  <si>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</si>
  <si>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</si>
  <si>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</si>
  <si>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</si>
  <si>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</si>
  <si>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</si>
  <si>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</si>
  <si>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</si>
  <si>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</si>
  <si>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</si>
  <si>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</si>
  <si>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</si>
  <si>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</si>
  <si>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</si>
  <si>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</si>
  <si>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</si>
  <si>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</si>
  <si>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</si>
  <si>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</si>
  <si>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</si>
  <si>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</si>
  <si>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</si>
  <si>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</si>
  <si>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</si>
  <si>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</si>
  <si>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</si>
  <si>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</si>
  <si>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</si>
  <si>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</si>
  <si>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</si>
  <si>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</si>
  <si>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</si>
  <si>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</si>
  <si>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</si>
  <si>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</si>
  <si>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</si>
  <si>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</si>
  <si>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</si>
  <si>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</si>
  <si>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</si>
  <si>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</si>
  <si>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</si>
  <si>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</si>
  <si>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</si>
  <si>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</si>
  <si>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</si>
  <si>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</si>
  <si>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</si>
  <si>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</si>
  <si>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</si>
  <si>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</si>
  <si>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</si>
  <si>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</si>
  <si>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</si>
  <si>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</si>
  <si>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</si>
  <si>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</si>
  <si>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</si>
  <si>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</si>
  <si>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</si>
  <si>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</si>
  <si>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</si>
  <si>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</si>
  <si>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</si>
  <si>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</si>
  <si>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</si>
  <si>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</si>
  <si>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</si>
  <si>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</si>
  <si>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</si>
  <si>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</si>
  <si>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</si>
  <si>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</si>
  <si>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</si>
  <si>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</si>
  <si>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</si>
  <si>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</si>
  <si>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</si>
  <si>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</si>
  <si>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</si>
  <si>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</si>
  <si>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</si>
  <si>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</si>
  <si>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</si>
  <si>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</si>
  <si>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</si>
  <si>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</si>
  <si>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</si>
  <si>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</si>
  <si>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</si>
  <si>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</si>
  <si>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</si>
  <si>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</si>
  <si>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</si>
  <si>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</si>
  <si>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</si>
  <si>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</si>
  <si>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</si>
  <si>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</si>
  <si>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</si>
  <si>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</si>
  <si>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</si>
  <si>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</si>
  <si>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</si>
  <si>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</si>
  <si>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</si>
  <si>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</si>
  <si>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</si>
  <si>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</si>
  <si>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</si>
  <si>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</si>
  <si>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</si>
  <si>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</si>
  <si>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</si>
  <si>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</si>
  <si>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</si>
  <si>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</si>
  <si>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</si>
  <si>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</si>
  <si>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</si>
  <si>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</si>
  <si>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</si>
  <si>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</si>
  <si>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</si>
  <si>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</si>
  <si>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</si>
  <si>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</si>
  <si>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</si>
  <si>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</si>
  <si>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</si>
  <si>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</si>
  <si>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</si>
  <si>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</si>
  <si>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</si>
  <si>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</si>
  <si>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</si>
  <si>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</si>
  <si>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</si>
  <si>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</si>
  <si>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</si>
  <si>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</si>
  <si>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</si>
  <si>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</si>
  <si>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</si>
  <si>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</si>
  <si>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</si>
  <si>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</si>
  <si>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</si>
  <si>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</si>
  <si>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</si>
  <si>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</si>
  <si>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</si>
  <si>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</si>
  <si>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</si>
  <si>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</si>
  <si>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</si>
  <si>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</si>
  <si>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</si>
  <si>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</si>
  <si>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</si>
  <si>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</si>
  <si>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</si>
  <si>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</si>
  <si>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</si>
  <si>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</si>
  <si>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</si>
  <si>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</si>
  <si>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</si>
  <si>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</si>
  <si>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</si>
  <si>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</si>
  <si>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</si>
  <si>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</si>
  <si>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</si>
  <si>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</si>
  <si>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</si>
  <si>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</si>
  <si>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</si>
  <si>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</si>
  <si>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</si>
  <si>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</si>
  <si>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</si>
  <si>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</si>
  <si>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</si>
  <si>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</si>
  <si>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</si>
  <si>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</si>
  <si>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</si>
  <si>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</si>
  <si>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</si>
  <si>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</si>
  <si>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</si>
  <si>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</si>
  <si>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</si>
  <si>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</si>
  <si>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</si>
  <si>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</si>
  <si>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</si>
  <si>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</si>
  <si>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</si>
  <si>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</si>
  <si>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</si>
  <si>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</si>
  <si>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</si>
  <si>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</si>
  <si>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</si>
  <si>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</si>
  <si>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</si>
  <si>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</si>
  <si>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</si>
  <si>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</si>
  <si>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</si>
  <si>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</si>
  <si>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</si>
  <si>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</si>
  <si>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</si>
  <si>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</si>
  <si>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</si>
  <si>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</si>
  <si>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</si>
  <si>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</si>
  <si>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</si>
  <si>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</si>
  <si>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</si>
  <si>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</si>
  <si>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</si>
  <si>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</si>
  <si>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</si>
  <si>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</si>
  <si>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</si>
  <si>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</si>
  <si>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</si>
  <si>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</si>
  <si>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</si>
  <si>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</si>
  <si>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</si>
  <si>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</si>
  <si>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</si>
  <si>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</si>
  <si>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</si>
  <si>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</si>
  <si>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</si>
  <si>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</si>
  <si>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</si>
  <si>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</si>
  <si>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</si>
  <si>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</si>
  <si>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</si>
  <si>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</si>
  <si>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</si>
  <si>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</si>
  <si>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</si>
  <si>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</si>
  <si>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</si>
  <si>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</si>
  <si>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</si>
  <si>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</si>
  <si>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</si>
  <si>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</si>
  <si>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</si>
  <si>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</si>
  <si>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</si>
  <si>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</si>
  <si>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</si>
  <si>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</si>
  <si>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</si>
  <si>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</si>
  <si>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</si>
  <si>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</si>
  <si>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</si>
  <si>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</si>
  <si>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</si>
  <si>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</si>
  <si>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</si>
  <si>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</si>
  <si>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</si>
  <si>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</si>
  <si>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</si>
  <si>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</si>
  <si>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</si>
  <si>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</si>
  <si>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</si>
  <si>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</si>
  <si>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</si>
  <si>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</si>
  <si>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</si>
  <si>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</si>
  <si>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</si>
  <si>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</si>
  <si>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</si>
  <si>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</si>
  <si>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</si>
  <si>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</si>
  <si>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</si>
  <si>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</si>
  <si>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</si>
  <si>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</si>
  <si>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</si>
  <si>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</si>
  <si>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</si>
  <si>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</si>
  <si>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</si>
  <si>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</si>
  <si>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</si>
  <si>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</si>
  <si>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</si>
  <si>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</si>
  <si>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</si>
  <si>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</si>
  <si>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</si>
  <si>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</si>
  <si>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</si>
  <si>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</si>
  <si>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</si>
  <si>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</si>
  <si>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</si>
  <si>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</si>
  <si>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</si>
  <si>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</si>
  <si>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</si>
  <si>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</si>
  <si>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</si>
  <si>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</si>
  <si>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</si>
  <si>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</si>
  <si>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</si>
  <si>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</si>
  <si>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</si>
  <si>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</si>
  <si>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</si>
  <si>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</si>
  <si>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</si>
  <si>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</si>
  <si>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</si>
  <si>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</si>
  <si>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</si>
  <si>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</si>
  <si>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</si>
  <si>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</si>
  <si>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</si>
  <si>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</si>
  <si>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</si>
  <si>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</si>
  <si>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</si>
  <si>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</si>
  <si>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</si>
  <si>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</si>
  <si>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</si>
  <si>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</si>
  <si>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</si>
  <si>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</si>
  <si>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</si>
  <si>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</si>
  <si>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</si>
  <si>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</si>
  <si>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</si>
  <si>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</si>
  <si>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</si>
  <si>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</si>
  <si>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</si>
  <si>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</si>
  <si>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</si>
  <si>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</si>
  <si>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</si>
  <si>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</si>
  <si>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</si>
  <si>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</si>
  <si>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</si>
  <si>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</si>
  <si>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</si>
  <si>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</si>
  <si>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</si>
  <si>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</si>
  <si>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</si>
  <si>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</si>
  <si>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</si>
  <si>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</si>
  <si>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</si>
  <si>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</si>
  <si>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</si>
  <si>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</si>
  <si>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</si>
  <si>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</si>
  <si>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</si>
  <si>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</si>
  <si>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</si>
  <si>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</si>
  <si>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</si>
  <si>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</si>
  <si>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</si>
  <si>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</si>
  <si>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</si>
  <si>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</si>
  <si>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</si>
  <si>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</si>
  <si>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</si>
  <si>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</si>
  <si>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</si>
  <si>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</si>
  <si>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</si>
  <si>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</si>
  <si>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</si>
  <si>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</si>
  <si>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</si>
  <si>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</si>
  <si>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</si>
  <si>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</si>
  <si>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</si>
  <si>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</si>
  <si>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</si>
  <si>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</si>
  <si>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</si>
  <si>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</si>
  <si>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</si>
  <si>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</si>
  <si>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</si>
  <si>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</si>
  <si>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</si>
  <si>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</si>
  <si>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</si>
  <si>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</si>
  <si>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</si>
  <si>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</si>
  <si>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</si>
  <si>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</si>
  <si>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</si>
  <si>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</si>
  <si>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</si>
  <si>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</si>
  <si>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</si>
  <si>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</si>
  <si>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</si>
  <si>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</si>
  <si>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</si>
  <si>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</si>
  <si>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</si>
  <si>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</si>
  <si>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</si>
  <si>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</si>
  <si>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</si>
  <si>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</si>
  <si>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</si>
  <si>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</si>
  <si>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</si>
  <si>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</si>
  <si>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</si>
  <si>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</si>
  <si>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</si>
  <si>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</si>
  <si>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</si>
  <si>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</si>
  <si>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</si>
  <si>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</si>
  <si>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</si>
  <si>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</si>
  <si>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</si>
  <si>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</si>
  <si>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</si>
  <si>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</si>
  <si>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</si>
  <si>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</si>
  <si>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</si>
  <si>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</si>
  <si>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</si>
  <si>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</si>
  <si>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</si>
  <si>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</si>
  <si>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</si>
  <si>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</si>
  <si>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</si>
  <si>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</si>
  <si>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</si>
  <si>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</si>
  <si>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</si>
  <si>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</si>
  <si>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</si>
  <si>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</si>
  <si>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</si>
  <si>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</si>
  <si>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</si>
  <si>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</si>
  <si>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</si>
  <si>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</si>
  <si>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</si>
  <si>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</si>
  <si>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</si>
  <si>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</si>
  <si>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</si>
  <si>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</si>
  <si>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</si>
  <si>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</si>
  <si>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</si>
  <si>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</si>
  <si>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</si>
  <si>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</si>
  <si>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</si>
  <si>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</si>
  <si>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</si>
  <si>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</si>
  <si>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</si>
  <si>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</si>
  <si>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</si>
  <si>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</si>
  <si>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</si>
  <si>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</si>
  <si>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</si>
  <si>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</si>
  <si>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</si>
  <si>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</si>
  <si>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</si>
  <si>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</si>
  <si>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</si>
  <si>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</si>
  <si>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</si>
  <si>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</si>
  <si>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</si>
  <si>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</si>
  <si>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</si>
  <si>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</si>
  <si>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</si>
  <si>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</si>
  <si>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</si>
  <si>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</si>
  <si>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</si>
  <si>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</si>
  <si>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</si>
  <si>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</si>
  <si>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</si>
  <si>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</si>
  <si>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</si>
  <si>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</si>
  <si>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</si>
  <si>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</si>
  <si>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</si>
  <si>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</si>
  <si>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</si>
  <si>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</si>
  <si>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</si>
  <si>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</si>
  <si>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</si>
  <si>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</si>
  <si>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</si>
  <si>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</si>
  <si>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</si>
  <si>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</si>
  <si>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</si>
  <si>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</si>
  <si>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</si>
  <si>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</si>
  <si>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</si>
  <si>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</si>
  <si>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</si>
  <si>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</si>
  <si>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</si>
  <si>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</si>
  <si>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</si>
  <si>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</si>
  <si>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</si>
  <si>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</si>
  <si>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</si>
  <si>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</si>
  <si>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</si>
  <si>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</si>
  <si>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</si>
  <si>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</si>
  <si>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</si>
  <si>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</si>
  <si>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</si>
  <si>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</si>
  <si>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</si>
  <si>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</si>
  <si>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</si>
  <si>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</si>
  <si>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</si>
  <si>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</si>
  <si>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</si>
  <si>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</si>
  <si>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</si>
  <si>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</si>
  <si>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</si>
  <si>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</si>
  <si>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</si>
  <si>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</si>
  <si>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</si>
  <si>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</si>
  <si>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</si>
  <si>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</si>
  <si>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</si>
  <si>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</si>
  <si>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</si>
  <si>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</si>
  <si>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</si>
  <si>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</si>
  <si>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</si>
  <si>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</si>
  <si>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</si>
  <si>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</si>
  <si>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</si>
  <si>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</si>
  <si>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</si>
  <si>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</si>
  <si>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</si>
  <si>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</si>
  <si>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</si>
  <si>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</si>
  <si>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</si>
  <si>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</si>
  <si>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</si>
  <si>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</si>
  <si>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</si>
  <si>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</si>
  <si>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</si>
  <si>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</si>
  <si>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</si>
  <si>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</si>
  <si>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</si>
  <si>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</si>
  <si>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</si>
  <si>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</si>
  <si>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</si>
  <si>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</si>
  <si>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</si>
  <si>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</si>
  <si>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</si>
  <si>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</si>
  <si>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</si>
  <si>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</si>
  <si>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</si>
  <si>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</si>
  <si>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</si>
  <si>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</si>
  <si>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</si>
  <si>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</si>
  <si>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</si>
  <si>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</si>
  <si>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</si>
  <si>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</si>
  <si>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</si>
  <si>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</si>
  <si>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</si>
  <si>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</si>
  <si>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</si>
  <si>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</si>
  <si>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</si>
  <si>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</si>
  <si>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</si>
  <si>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</si>
  <si>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</si>
  <si>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</si>
  <si>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</si>
  <si>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</si>
  <si>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</si>
  <si>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</si>
  <si>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</si>
  <si>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</si>
  <si>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</si>
  <si>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</si>
  <si>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</si>
  <si>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</si>
  <si>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</si>
  <si>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</si>
  <si>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</si>
  <si>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</si>
  <si>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</si>
  <si>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</si>
  <si>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</si>
  <si>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</si>
  <si>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</si>
  <si>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</si>
  <si>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</si>
  <si>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</si>
  <si>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</si>
  <si>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</si>
  <si>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</si>
  <si>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</si>
  <si>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</si>
  <si>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</si>
  <si>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</si>
  <si>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</si>
  <si>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</si>
  <si>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</si>
  <si>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</si>
  <si>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</si>
  <si>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</si>
  <si>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</si>
  <si>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</si>
  <si>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</si>
  <si>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</si>
  <si>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</si>
  <si>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</si>
  <si>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</si>
  <si>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</si>
  <si>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</si>
  <si>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</si>
  <si>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</si>
  <si>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</si>
  <si>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</si>
  <si>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</si>
  <si>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</si>
  <si>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</si>
  <si>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</si>
  <si>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</si>
  <si>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</si>
  <si>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</si>
  <si>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</si>
  <si>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</si>
  <si>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</si>
  <si>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</si>
  <si>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</si>
  <si>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</si>
  <si>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</si>
  <si>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</si>
  <si>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</si>
  <si>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</si>
  <si>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</si>
  <si>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</si>
  <si>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</si>
  <si>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</si>
  <si>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</si>
  <si>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</si>
  <si>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</si>
  <si>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</si>
  <si>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</si>
  <si>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</si>
  <si>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</si>
  <si>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</si>
  <si>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</si>
  <si>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</si>
  <si>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</si>
  <si>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</si>
  <si>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</si>
  <si>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</si>
  <si>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</si>
  <si>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</si>
  <si>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</si>
  <si>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</si>
  <si>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</si>
  <si>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</si>
  <si>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</si>
  <si>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</si>
  <si>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</si>
  <si>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</si>
  <si>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</si>
  <si>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</si>
  <si>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</si>
  <si>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</si>
  <si>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</si>
  <si>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</si>
  <si>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</si>
  <si>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</si>
  <si>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</si>
  <si>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</si>
  <si>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</si>
  <si>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</si>
  <si>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</si>
  <si>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</si>
  <si>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</si>
  <si>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</si>
  <si>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</si>
  <si>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</si>
  <si>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</si>
  <si>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</si>
  <si>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</si>
  <si>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</si>
  <si>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</si>
  <si>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</si>
  <si>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</si>
  <si>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</si>
  <si>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</si>
  <si>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</si>
  <si>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</si>
  <si>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</si>
  <si>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</si>
  <si>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</si>
  <si>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</si>
  <si>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</si>
  <si>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</si>
  <si>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</si>
  <si>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</si>
  <si>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</si>
  <si>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</si>
  <si>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</si>
  <si>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</si>
  <si>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</si>
  <si>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</si>
  <si>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</si>
  <si>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</si>
  <si>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</si>
  <si>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</si>
  <si>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</si>
  <si>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</si>
  <si>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</si>
  <si>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</si>
  <si>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</si>
  <si>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</si>
  <si>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</si>
  <si>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</si>
  <si>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</si>
  <si>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</si>
  <si>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</si>
  <si>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</si>
  <si>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</si>
  <si>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</si>
  <si>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</si>
  <si>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</si>
  <si>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</si>
  <si>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</si>
  <si>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</si>
  <si>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</si>
  <si>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</si>
  <si>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</si>
  <si>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</si>
  <si>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</si>
  <si>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</si>
  <si>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</si>
  <si>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</si>
  <si>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</si>
  <si>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</si>
  <si>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</si>
  <si>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</si>
  <si>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</si>
  <si>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</si>
  <si>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</si>
  <si>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</si>
  <si>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</si>
  <si>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</si>
  <si>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</si>
  <si>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</si>
  <si>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</si>
  <si>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</si>
  <si>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</si>
  <si>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</si>
  <si>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</si>
  <si>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</si>
  <si>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</si>
  <si>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</si>
  <si>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</si>
  <si>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</si>
  <si>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</si>
  <si>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</si>
  <si>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</si>
  <si>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</si>
  <si>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</si>
  <si>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</si>
  <si>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</si>
  <si>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</si>
  <si>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</si>
  <si>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</si>
  <si>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</si>
  <si>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</si>
  <si>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</si>
  <si>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</si>
  <si>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</si>
  <si>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</si>
  <si>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</si>
  <si>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</si>
  <si>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</si>
  <si>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</si>
  <si>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</si>
  <si>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</si>
  <si>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</si>
  <si>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</si>
  <si>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</si>
  <si>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</si>
  <si>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</si>
  <si>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</si>
  <si>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</si>
  <si>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</si>
  <si>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</si>
  <si>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</si>
  <si>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</si>
  <si>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</si>
  <si>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</si>
  <si>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</si>
  <si>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</si>
  <si>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</si>
  <si>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</si>
  <si>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</si>
  <si>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</si>
  <si>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</si>
  <si>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</si>
  <si>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</si>
  <si>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</si>
  <si>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</si>
  <si>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</si>
  <si>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</si>
  <si>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</si>
  <si>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</si>
  <si>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</si>
  <si>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</si>
  <si>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</si>
  <si>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</si>
  <si>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</si>
  <si>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</si>
  <si>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</si>
  <si>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</si>
  <si>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</si>
  <si>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</si>
  <si>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</si>
  <si>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</si>
  <si>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</si>
  <si>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</si>
  <si>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</si>
  <si>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</si>
  <si>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</si>
  <si>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</si>
  <si>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</si>
  <si>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</si>
  <si>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</si>
  <si>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</si>
  <si>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</si>
  <si>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</si>
  <si>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</si>
  <si>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</si>
  <si>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</si>
  <si>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</si>
  <si>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</si>
  <si>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</si>
  <si>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</si>
  <si>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</si>
  <si>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</si>
  <si>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</si>
  <si>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</si>
  <si>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</si>
  <si>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</si>
  <si>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</si>
  <si>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</si>
  <si>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</si>
  <si>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</si>
  <si>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</si>
  <si>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</si>
  <si>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</si>
  <si>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</si>
  <si>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</si>
  <si>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</si>
  <si>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</si>
  <si>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</si>
  <si>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</si>
  <si>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</si>
  <si>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</si>
  <si>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</si>
  <si>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</si>
  <si>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</si>
  <si>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</si>
  <si>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</si>
  <si>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</si>
  <si>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</si>
  <si>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</si>
  <si>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</si>
  <si>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</si>
  <si>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</si>
  <si>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</si>
  <si>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</si>
  <si>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</si>
  <si>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</si>
  <si>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</si>
  <si>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</si>
  <si>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</si>
  <si>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</si>
  <si>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</si>
  <si>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</si>
  <si>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</si>
  <si>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</si>
  <si>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</si>
  <si>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</si>
  <si>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</si>
  <si>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</si>
  <si>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</si>
  <si>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</si>
  <si>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</si>
  <si>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</si>
  <si>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</si>
  <si>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</si>
  <si>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</si>
  <si>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</si>
  <si>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</si>
  <si>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</si>
  <si>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</si>
  <si>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</si>
  <si>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</si>
  <si>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</si>
  <si>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</si>
  <si>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</si>
  <si>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</si>
  <si>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</si>
  <si>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</si>
  <si>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</si>
  <si>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</si>
  <si>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</si>
  <si>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</si>
  <si>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</si>
  <si>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</si>
  <si>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</si>
  <si>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</si>
  <si>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</si>
  <si>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</si>
  <si>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</si>
  <si>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</si>
  <si>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</si>
  <si>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</si>
  <si>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</si>
  <si>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</si>
  <si>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</si>
  <si>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</si>
  <si>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</si>
  <si>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</si>
  <si>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</si>
  <si>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</si>
  <si>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</si>
  <si>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</si>
  <si>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</si>
  <si>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</si>
  <si>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</si>
  <si>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</si>
  <si>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</si>
  <si>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</si>
  <si>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</si>
  <si>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</si>
  <si>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</si>
  <si>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</si>
  <si>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</si>
  <si>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</si>
  <si>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</si>
  <si>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</si>
  <si>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</si>
  <si>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</si>
  <si>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</si>
  <si>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</si>
  <si>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</si>
  <si>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</si>
  <si>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</si>
  <si>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</si>
  <si>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</si>
  <si>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</si>
  <si>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</si>
  <si>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</si>
  <si>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</si>
  <si>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</si>
  <si>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</si>
  <si>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</si>
  <si>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</si>
  <si>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</si>
  <si>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</si>
  <si>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</si>
  <si>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</si>
  <si>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</si>
  <si>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</si>
  <si>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</si>
  <si>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</si>
  <si>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</si>
  <si>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</si>
  <si>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</si>
  <si>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</si>
  <si>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</si>
  <si>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</si>
  <si>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</si>
  <si>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</si>
  <si>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</si>
  <si>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</si>
  <si>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</si>
  <si>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</si>
  <si>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</si>
  <si>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</si>
  <si>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</si>
  <si>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</si>
  <si>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</si>
  <si>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</si>
  <si>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</si>
  <si>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</si>
  <si>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</si>
  <si>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</si>
  <si>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</si>
  <si>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</si>
  <si>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</si>
  <si>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</si>
  <si>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</si>
  <si>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</si>
  <si>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</si>
  <si>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</si>
  <si>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</si>
  <si>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</si>
  <si>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</si>
  <si>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</si>
  <si>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</si>
  <si>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</si>
  <si>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</si>
  <si>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</si>
  <si>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</si>
  <si>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</si>
  <si>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</si>
  <si>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</si>
  <si>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</si>
  <si>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</si>
  <si>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</si>
  <si>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</si>
  <si>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</si>
  <si>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</si>
  <si>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</si>
  <si>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</si>
  <si>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</si>
  <si>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</si>
  <si>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</si>
  <si>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</si>
  <si>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</si>
  <si>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</si>
  <si>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</si>
  <si>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</si>
  <si>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</si>
  <si>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</si>
  <si>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</si>
  <si>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</si>
  <si>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</si>
  <si>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</si>
  <si>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</si>
  <si>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</si>
  <si>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</si>
  <si>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</si>
  <si>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</si>
  <si>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</si>
  <si>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</si>
  <si>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</si>
  <si>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</si>
  <si>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</si>
  <si>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</si>
  <si>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</si>
  <si>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</si>
  <si>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</si>
  <si>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</si>
  <si>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</si>
  <si>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</si>
  <si>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</si>
  <si>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</si>
  <si>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</si>
  <si>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</si>
  <si>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</si>
  <si>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</si>
  <si>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</si>
  <si>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</si>
  <si>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</si>
  <si>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</si>
  <si>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</si>
  <si>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</si>
  <si>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</si>
  <si>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</si>
  <si>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</si>
  <si>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</si>
  <si>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</si>
  <si>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</si>
  <si>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</si>
  <si>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</si>
  <si>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</si>
  <si>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</si>
  <si>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</si>
  <si>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</si>
  <si>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</si>
  <si>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</si>
  <si>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</si>
  <si>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</si>
  <si>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</si>
  <si>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</si>
  <si>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</si>
  <si>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</si>
  <si>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</si>
  <si>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</si>
  <si>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</si>
  <si>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</si>
  <si>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</si>
  <si>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</si>
  <si>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</si>
  <si>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</si>
  <si>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</si>
  <si>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</si>
  <si>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</si>
  <si>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</si>
  <si>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</si>
  <si>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</si>
  <si>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</si>
  <si>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</si>
  <si>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</si>
  <si>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</si>
  <si>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</si>
  <si>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</si>
  <si>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</si>
  <si>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</si>
  <si>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</si>
  <si>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</si>
  <si>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</si>
  <si>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</si>
  <si>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</si>
  <si>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</si>
  <si>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</si>
  <si>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</si>
  <si>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</si>
  <si>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</si>
  <si>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</si>
  <si>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</si>
  <si>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</si>
  <si>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</si>
  <si>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</si>
  <si>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</si>
  <si>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</si>
  <si>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</si>
  <si>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</si>
  <si>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</si>
  <si>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</si>
  <si>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</si>
  <si>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</si>
  <si>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</si>
  <si>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</si>
  <si>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</si>
  <si>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</si>
  <si>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</si>
  <si>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</si>
  <si>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</si>
  <si>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</si>
  <si>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</si>
  <si>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</si>
  <si>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</si>
  <si>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</si>
  <si>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</si>
  <si>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</si>
  <si>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</si>
  <si>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</si>
  <si>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</si>
  <si>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</si>
  <si>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</si>
  <si>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</si>
  <si>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</si>
  <si>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</si>
  <si>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</si>
  <si>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</si>
  <si>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</si>
  <si>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</si>
  <si>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</si>
  <si>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</si>
  <si>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</si>
  <si>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</si>
  <si>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</si>
  <si>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</si>
  <si>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</si>
  <si>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</si>
  <si>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</si>
  <si>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</si>
  <si>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</si>
  <si>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</si>
  <si>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</si>
  <si>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</si>
  <si>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</si>
  <si>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</si>
  <si>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</si>
  <si>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</si>
  <si>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</si>
  <si>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</si>
  <si>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</si>
  <si>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</si>
  <si>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</si>
  <si>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</si>
  <si>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</si>
  <si>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</si>
  <si>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</si>
  <si>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</si>
  <si>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</si>
  <si>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</si>
  <si>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</si>
  <si>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</si>
  <si>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</si>
  <si>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</si>
  <si>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</si>
  <si>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</si>
  <si>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</si>
  <si>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</si>
  <si>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</si>
  <si>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</si>
  <si>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</si>
  <si>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</si>
  <si>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</si>
  <si>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</si>
  <si>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</si>
  <si>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</si>
  <si>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</si>
  <si>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</si>
  <si>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</si>
  <si>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</si>
  <si>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</si>
  <si>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</si>
  <si>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</si>
  <si>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</si>
  <si>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</si>
  <si>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</si>
  <si>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</si>
  <si>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</si>
  <si>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</si>
  <si>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</si>
  <si>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</si>
  <si>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</si>
  <si>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</si>
  <si>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</si>
  <si>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</si>
  <si>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</si>
  <si>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</si>
  <si>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</si>
  <si>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</si>
  <si>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</si>
  <si>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</si>
  <si>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</si>
  <si>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</si>
  <si>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</si>
  <si>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</si>
  <si>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</si>
  <si>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</si>
  <si>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</si>
  <si>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</si>
  <si>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</si>
  <si>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</si>
  <si>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</si>
  <si>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</si>
  <si>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</si>
  <si>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</si>
  <si>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</si>
  <si>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</si>
  <si>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</si>
  <si>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</si>
  <si>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</si>
  <si>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</si>
  <si>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</si>
  <si>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</si>
  <si>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</si>
  <si>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</si>
  <si>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</si>
  <si>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</si>
  <si>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</si>
  <si>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</si>
  <si>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</si>
  <si>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</si>
  <si>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</si>
  <si>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</si>
  <si>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</si>
  <si>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</si>
  <si>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</si>
  <si>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</si>
  <si>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</si>
  <si>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</si>
  <si>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</si>
  <si>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</si>
  <si>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</si>
  <si>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</si>
  <si>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</si>
  <si>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</si>
  <si>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</si>
  <si>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</si>
  <si>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</si>
  <si>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</si>
  <si>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</si>
  <si>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</si>
  <si>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</si>
  <si>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</si>
  <si>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</si>
  <si>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</si>
  <si>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</si>
  <si>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</si>
  <si>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</si>
  <si>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</si>
  <si>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</si>
  <si>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</si>
  <si>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</si>
  <si>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</si>
  <si>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</si>
  <si>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</si>
  <si>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</si>
  <si>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</si>
  <si>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</si>
  <si>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</si>
  <si>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</si>
  <si>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</si>
  <si>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</si>
  <si>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</si>
  <si>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</si>
  <si>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</si>
  <si>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</si>
  <si>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</si>
  <si>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</si>
  <si>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</si>
  <si>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</si>
  <si>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</si>
  <si>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</si>
  <si>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</si>
  <si>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</si>
  <si>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</si>
  <si>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</si>
  <si>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</si>
  <si>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</si>
  <si>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</si>
  <si>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</si>
  <si>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</si>
  <si>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</si>
  <si>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</si>
  <si>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</si>
  <si>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</si>
  <si>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</si>
  <si>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</si>
  <si>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</si>
  <si>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</si>
  <si>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</si>
  <si>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</si>
  <si>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</si>
  <si>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</si>
  <si>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</si>
  <si>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</si>
  <si>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</si>
  <si>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</si>
  <si>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</si>
  <si>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</si>
  <si>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</si>
  <si>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</si>
  <si>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</si>
  <si>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</si>
  <si>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</si>
  <si>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</si>
  <si>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</si>
  <si>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</si>
  <si>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</si>
  <si>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</si>
  <si>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</si>
  <si>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</si>
  <si>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</si>
  <si>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</si>
  <si>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</si>
  <si>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</si>
  <si>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</si>
  <si>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</si>
  <si>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</si>
  <si>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</si>
  <si>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</si>
  <si>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</si>
  <si>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</si>
  <si>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</si>
  <si>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</si>
  <si>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</si>
  <si>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</si>
  <si>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</si>
  <si>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</si>
  <si>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</si>
  <si>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</si>
  <si>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</si>
  <si>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</si>
  <si>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</si>
  <si>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</si>
  <si>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</si>
  <si>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</si>
  <si>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</si>
  <si>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</si>
  <si>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</si>
  <si>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</si>
  <si>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</si>
  <si>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</si>
  <si>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</si>
  <si>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</si>
  <si>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</si>
  <si>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</si>
  <si>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</si>
  <si>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</si>
  <si>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</si>
  <si>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</si>
  <si>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</si>
  <si>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</si>
  <si>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</si>
  <si>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</si>
  <si>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</si>
  <si>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</si>
  <si>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</si>
  <si>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</si>
  <si>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</si>
  <si>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</si>
  <si>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</si>
  <si>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</si>
  <si>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</si>
  <si>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</si>
  <si>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</si>
  <si>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</si>
  <si>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</si>
  <si>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</si>
  <si>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</si>
  <si>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</si>
  <si>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</si>
  <si>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</si>
  <si>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</si>
  <si>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</si>
  <si>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</si>
  <si>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</si>
  <si>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</si>
  <si>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</si>
  <si>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</si>
  <si>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</si>
  <si>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</si>
  <si>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</si>
  <si>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</si>
  <si>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</si>
  <si>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</si>
  <si>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</si>
  <si>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</si>
  <si>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</si>
  <si>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</si>
  <si>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</si>
  <si>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</si>
  <si>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</si>
  <si>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</si>
  <si>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</si>
  <si>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</si>
  <si>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</si>
  <si>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</si>
  <si>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</si>
  <si>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</si>
  <si>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</si>
  <si>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</si>
  <si>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</si>
  <si>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</si>
  <si>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</si>
  <si>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</si>
  <si>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</si>
  <si>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</si>
  <si>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</si>
  <si>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</si>
  <si>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</si>
  <si>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</si>
  <si>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</si>
  <si>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</si>
  <si>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</si>
  <si>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</si>
  <si>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</si>
  <si>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</si>
  <si>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</si>
  <si>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</si>
  <si>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</si>
  <si>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</si>
  <si>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</si>
  <si>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</si>
  <si>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</si>
  <si>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</si>
  <si>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</si>
  <si>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</si>
  <si>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</si>
  <si>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</si>
  <si>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</si>
  <si>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</si>
  <si>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</si>
  <si>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</si>
  <si>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</si>
  <si>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</si>
  <si>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</si>
  <si>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</si>
  <si>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</si>
  <si>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</si>
  <si>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</si>
  <si>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</si>
  <si>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</si>
  <si>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</si>
  <si>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</si>
  <si>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</si>
  <si>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</si>
  <si>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</si>
  <si>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</si>
  <si>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</si>
  <si>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</si>
  <si>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</si>
  <si>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</si>
  <si>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</si>
  <si>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</si>
  <si>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</si>
  <si>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</si>
  <si>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</si>
  <si>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</si>
  <si>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</si>
  <si>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</si>
  <si>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</si>
  <si>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</si>
  <si>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</si>
  <si>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</si>
  <si>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</si>
  <si>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</si>
  <si>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</si>
  <si>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</si>
  <si>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</si>
  <si>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</si>
  <si>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</si>
  <si>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</si>
  <si>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</si>
  <si>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</si>
  <si>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</si>
  <si>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</si>
  <si>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</si>
  <si>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</si>
  <si>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</si>
  <si>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</si>
  <si>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</si>
  <si>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</si>
  <si>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</si>
  <si>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</si>
  <si>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</si>
  <si>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</si>
  <si>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</si>
  <si>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</si>
  <si>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</si>
  <si>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</si>
  <si>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</si>
  <si>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</si>
  <si>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</si>
  <si>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</si>
  <si>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</si>
  <si>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</si>
  <si>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</si>
  <si>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</si>
  <si>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</si>
  <si>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</si>
  <si>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</si>
  <si>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</si>
  <si>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</si>
  <si>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</si>
  <si>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</si>
  <si>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</si>
  <si>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</si>
  <si>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</si>
  <si>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</si>
  <si>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</si>
  <si>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</si>
  <si>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</si>
  <si>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</si>
  <si>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</si>
  <si>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</si>
  <si>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</si>
  <si>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</si>
  <si>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</si>
  <si>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</si>
  <si>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</si>
  <si>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</si>
  <si>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</si>
  <si>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</si>
  <si>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</si>
  <si>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</si>
  <si>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</si>
  <si>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</si>
  <si>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</si>
  <si>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</si>
  <si>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</si>
  <si>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</si>
  <si>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</si>
  <si>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</si>
  <si>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</si>
  <si>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</si>
  <si>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</si>
  <si>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</si>
  <si>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</si>
  <si>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</si>
  <si>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</si>
  <si>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</si>
  <si>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</si>
  <si>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</si>
  <si>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</si>
  <si>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</si>
  <si>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</si>
  <si>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</si>
  <si>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</si>
  <si>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</si>
  <si>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</si>
  <si>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</si>
  <si>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</si>
  <si>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</si>
  <si>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</si>
  <si>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</si>
  <si>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</si>
  <si>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</si>
  <si>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</si>
  <si>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</si>
  <si>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</si>
  <si>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</si>
  <si>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</si>
  <si>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</si>
  <si>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</si>
  <si>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</si>
  <si>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</si>
  <si>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</si>
  <si>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</si>
  <si>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</si>
  <si>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</si>
  <si>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</si>
  <si>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</si>
  <si>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</si>
  <si>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</si>
  <si>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</si>
  <si>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</si>
  <si>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</si>
  <si>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</si>
  <si>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</si>
  <si>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</si>
  <si>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</si>
  <si>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</si>
  <si>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</si>
  <si>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</si>
  <si>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</si>
  <si>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</si>
  <si>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</si>
  <si>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</si>
  <si>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</si>
  <si>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</si>
  <si>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</si>
  <si>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</si>
  <si>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</si>
  <si>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</si>
  <si>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</si>
  <si>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</si>
  <si>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</si>
  <si>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</si>
  <si>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</si>
  <si>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</si>
  <si>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</si>
  <si>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</si>
  <si>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</si>
  <si>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</si>
  <si>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</si>
  <si>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</si>
  <si>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</si>
  <si>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</si>
  <si>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</si>
  <si>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</si>
  <si>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</si>
  <si>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</si>
  <si>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</si>
  <si>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</si>
  <si>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</si>
  <si>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</si>
  <si>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</si>
  <si>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</si>
  <si>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</si>
  <si>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</si>
  <si>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</si>
  <si>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</si>
  <si>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</si>
  <si>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</si>
  <si>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</si>
  <si>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</si>
  <si>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</si>
  <si>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</si>
  <si>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</si>
  <si>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</si>
  <si>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</si>
  <si>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</si>
  <si>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</si>
  <si>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</si>
  <si>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</si>
  <si>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</si>
  <si>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</si>
  <si>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</si>
  <si>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</si>
  <si>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</si>
  <si>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</si>
  <si>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</si>
  <si>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</si>
  <si>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</si>
  <si>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</si>
  <si>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</si>
  <si>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</si>
  <si>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</si>
  <si>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</si>
  <si>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</si>
  <si>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</si>
  <si>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</si>
  <si>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</si>
  <si>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</si>
  <si>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</si>
  <si>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</si>
  <si>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</si>
  <si>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</si>
  <si>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</si>
  <si>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</si>
  <si>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</si>
  <si>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</si>
  <si>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</si>
  <si>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</si>
  <si>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</si>
  <si>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</si>
  <si>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</si>
  <si>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</si>
  <si>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</si>
  <si>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</si>
  <si>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</si>
  <si>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</si>
  <si>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</si>
  <si>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</si>
  <si>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</si>
  <si>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</si>
  <si>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</si>
  <si>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</si>
  <si>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</si>
  <si>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</si>
  <si>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</si>
  <si>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</si>
  <si>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</si>
  <si>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</si>
  <si>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</si>
  <si>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</si>
  <si>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</si>
  <si>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</si>
  <si>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</si>
  <si>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</si>
  <si>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</si>
  <si>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</si>
  <si>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</si>
  <si>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</si>
  <si>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</si>
  <si>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</si>
  <si>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</si>
  <si>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</si>
  <si>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</si>
  <si>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</si>
  <si>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</si>
  <si>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</si>
  <si>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</si>
  <si>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</si>
  <si>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</si>
  <si>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</si>
  <si>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</si>
  <si>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</si>
  <si>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</si>
  <si>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</si>
  <si>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</si>
  <si>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</si>
  <si>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</si>
  <si>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</si>
  <si>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</si>
  <si>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</si>
  <si>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</si>
  <si>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</si>
  <si>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</si>
  <si>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</si>
  <si>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</si>
  <si>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</si>
  <si>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</si>
  <si>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</si>
  <si>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</si>
  <si>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</si>
  <si>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</si>
  <si>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</si>
  <si>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</si>
  <si>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</si>
  <si>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</si>
  <si>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</si>
  <si>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</si>
  <si>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</si>
  <si>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</si>
  <si>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</si>
  <si>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</si>
  <si>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</si>
  <si>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</si>
  <si>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</si>
  <si>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</si>
  <si>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</si>
  <si>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</si>
  <si>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</si>
  <si>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</si>
  <si>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</si>
  <si>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</si>
  <si>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</si>
  <si>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</si>
  <si>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</si>
  <si>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</si>
  <si>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</si>
  <si>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</si>
  <si>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</si>
  <si>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</si>
  <si>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</si>
  <si>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</si>
  <si>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</si>
  <si>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</si>
  <si>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</si>
  <si>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</si>
  <si>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</si>
  <si>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</si>
  <si>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</si>
  <si>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</si>
  <si>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</si>
  <si>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</si>
  <si>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</si>
  <si>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</si>
  <si>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</si>
  <si>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</si>
  <si>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</si>
  <si>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</si>
  <si>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</si>
  <si>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</si>
  <si>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</si>
  <si>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</si>
  <si>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</si>
  <si>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</si>
  <si>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</si>
  <si>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</si>
  <si>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</si>
  <si>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</si>
  <si>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</si>
  <si>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</si>
  <si>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</si>
  <si>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</si>
  <si>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</si>
  <si>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</si>
  <si>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</si>
  <si>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</si>
  <si>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</si>
  <si>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</si>
  <si>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</si>
  <si>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</si>
  <si>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</si>
  <si>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</si>
  <si>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</si>
  <si>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</si>
  <si>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</si>
  <si>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</si>
  <si>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</si>
  <si>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</si>
  <si>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</si>
  <si>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</si>
  <si>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</si>
  <si>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</si>
  <si>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</si>
  <si>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</si>
  <si>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</si>
  <si>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</si>
  <si>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</si>
  <si>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</si>
  <si>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</si>
  <si>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</si>
  <si>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</si>
  <si>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</si>
  <si>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</si>
  <si>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</si>
  <si>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</si>
  <si>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</si>
  <si>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</si>
  <si>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</si>
  <si>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</si>
  <si>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</si>
  <si>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</si>
  <si>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</si>
  <si>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</si>
  <si>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</si>
  <si>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</si>
  <si>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</si>
  <si>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</si>
  <si>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</si>
  <si>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</si>
  <si>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</si>
  <si>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</si>
  <si>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</si>
  <si>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</si>
  <si>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</si>
  <si>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</si>
  <si>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</si>
  <si>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</si>
  <si>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</si>
  <si>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</si>
  <si>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</si>
  <si>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</si>
  <si>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</si>
  <si>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</si>
  <si>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</si>
  <si>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</si>
  <si>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</si>
  <si>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</si>
  <si>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</si>
  <si>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</si>
  <si>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</si>
  <si>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</si>
  <si>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</si>
  <si>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</si>
  <si>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</si>
  <si>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</si>
  <si>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</si>
  <si>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</si>
  <si>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</si>
  <si>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</si>
  <si>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</si>
  <si>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</si>
  <si>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</si>
  <si>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</si>
  <si>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</si>
  <si>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</si>
  <si>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</si>
  <si>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</si>
  <si>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</si>
  <si>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</si>
  <si>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</si>
  <si>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</si>
  <si>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</si>
  <si>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</si>
  <si>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</si>
  <si>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</si>
  <si>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</si>
  <si>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</si>
  <si>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</si>
  <si>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</si>
  <si>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</si>
  <si>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</si>
  <si>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</si>
  <si>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</si>
  <si>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</si>
  <si>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</si>
  <si>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</si>
  <si>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</si>
  <si>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</si>
  <si>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</si>
  <si>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</si>
  <si>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</si>
  <si>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</si>
  <si>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</si>
  <si>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</si>
  <si>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</si>
  <si>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</si>
  <si>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</si>
  <si>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</si>
  <si>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</si>
  <si>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</si>
  <si>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</si>
  <si>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</si>
  <si>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</si>
  <si>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</si>
  <si>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</si>
  <si>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</si>
  <si>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</si>
  <si>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</si>
  <si>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</si>
  <si>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</si>
  <si>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</si>
  <si>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</si>
  <si>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</si>
  <si>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</si>
  <si>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</si>
  <si>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</si>
  <si>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</si>
  <si>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</si>
  <si>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</si>
  <si>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</si>
  <si>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</si>
  <si>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</si>
  <si>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</si>
  <si>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</si>
  <si>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</si>
  <si>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</si>
  <si>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</si>
  <si>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</si>
  <si>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</si>
  <si>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</si>
  <si>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</si>
  <si>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</si>
  <si>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</si>
  <si>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</si>
  <si>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</si>
  <si>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</si>
  <si>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</si>
  <si>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</si>
  <si>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</si>
  <si>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</si>
  <si>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</si>
  <si>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</si>
  <si>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</si>
  <si>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</si>
  <si>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</si>
  <si>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</si>
  <si>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</si>
  <si>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</si>
  <si>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</si>
  <si>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</si>
  <si>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</si>
  <si>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</si>
  <si>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</si>
  <si>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</si>
  <si>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</si>
  <si>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</si>
  <si>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</si>
  <si>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</si>
  <si>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</si>
  <si>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</si>
  <si>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</si>
  <si>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</si>
  <si>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</si>
  <si>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</si>
  <si>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</si>
  <si>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</si>
  <si>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</si>
  <si>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</si>
  <si>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</si>
  <si>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</si>
  <si>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</si>
  <si>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</si>
  <si>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</si>
  <si>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</si>
  <si>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</si>
  <si>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</si>
  <si>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</si>
  <si>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</si>
  <si>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</si>
  <si>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</si>
  <si>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</si>
  <si>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</si>
  <si>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</si>
  <si>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</si>
  <si>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</si>
  <si>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</si>
  <si>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</si>
  <si>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</si>
  <si>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</si>
  <si>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</si>
  <si>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</si>
  <si>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</si>
  <si>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</si>
  <si>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</si>
  <si>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</si>
  <si>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</si>
  <si>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</si>
  <si>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</si>
  <si>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</si>
  <si>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</si>
  <si>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</si>
  <si>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</si>
  <si>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</si>
  <si>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</si>
  <si>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</si>
  <si>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</si>
  <si>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</si>
  <si>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</si>
  <si>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</si>
  <si>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</si>
  <si>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</si>
  <si>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</si>
  <si>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</si>
  <si>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</si>
  <si>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</si>
  <si>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</si>
  <si>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</si>
  <si>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</si>
  <si>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</si>
  <si>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</si>
  <si>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</si>
  <si>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</si>
  <si>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</si>
  <si>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</si>
  <si>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</si>
  <si>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</si>
  <si>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</si>
  <si>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</si>
  <si>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</si>
  <si>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</si>
  <si>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</si>
  <si>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</si>
  <si>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</si>
  <si>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</si>
  <si>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</si>
  <si>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</si>
  <si>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</si>
  <si>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</si>
  <si>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</si>
  <si>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</si>
  <si>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</si>
  <si>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</si>
  <si>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</si>
  <si>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</si>
  <si>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</si>
  <si>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</si>
  <si>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</si>
  <si>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</si>
  <si>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</si>
  <si>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</si>
  <si>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</si>
  <si>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</si>
  <si>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</si>
  <si>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</si>
  <si>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</si>
  <si>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</si>
  <si>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</si>
  <si>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</si>
  <si>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</si>
  <si>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</si>
  <si>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</si>
  <si>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</si>
  <si>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</si>
  <si>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</si>
  <si>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</si>
  <si>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</si>
  <si>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</si>
  <si>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</si>
  <si>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</si>
  <si>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</si>
  <si>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</si>
  <si>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</si>
  <si>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</si>
  <si>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</si>
  <si>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</si>
  <si>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</si>
  <si>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</si>
  <si>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</si>
  <si>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</si>
  <si>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</si>
  <si>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</si>
  <si>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</si>
  <si>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</si>
  <si>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</si>
  <si>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</si>
  <si>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</si>
  <si>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</si>
  <si>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</si>
  <si>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</si>
  <si>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</si>
  <si>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</si>
  <si>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</si>
  <si>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</si>
  <si>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</si>
  <si>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</si>
  <si>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</si>
  <si>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</si>
  <si>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</si>
  <si>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</si>
  <si>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</si>
  <si>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</si>
  <si>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</si>
  <si>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</si>
  <si>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</si>
  <si>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</si>
  <si>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</si>
  <si>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</si>
  <si>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</si>
  <si>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</si>
  <si>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</si>
  <si>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</si>
  <si>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</si>
  <si>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</si>
  <si>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</si>
  <si>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</si>
  <si>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</si>
  <si>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</si>
  <si>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</si>
  <si>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</si>
  <si>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</si>
  <si>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</si>
  <si>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</si>
  <si>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</si>
  <si>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</si>
  <si>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</si>
  <si>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</si>
  <si>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</si>
  <si>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</si>
  <si>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</si>
  <si>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</si>
  <si>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</si>
  <si>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</si>
  <si>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</si>
  <si>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</si>
  <si>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</si>
  <si>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</si>
  <si>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</si>
  <si>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</si>
  <si>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</si>
  <si>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</si>
  <si>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</si>
  <si>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</si>
  <si>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</si>
  <si>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</si>
  <si>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</si>
  <si>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</si>
  <si>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</si>
  <si>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</si>
  <si>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</si>
  <si>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</si>
  <si>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</si>
  <si>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</si>
  <si>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</si>
  <si>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</si>
  <si>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</si>
  <si>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</si>
  <si>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</si>
  <si>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</si>
  <si>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</si>
  <si>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</si>
  <si>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</si>
  <si>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</si>
  <si>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</si>
  <si>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</si>
  <si>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</si>
  <si>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</si>
  <si>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</si>
  <si>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</si>
  <si>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</si>
  <si>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</si>
  <si>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</si>
  <si>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</si>
  <si>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</si>
  <si>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</si>
  <si>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</si>
  <si>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</si>
  <si>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</si>
  <si>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</si>
  <si>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</si>
  <si>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</si>
  <si>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</si>
  <si>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</si>
  <si>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</si>
  <si>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</si>
  <si>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</si>
  <si>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</si>
  <si>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</si>
  <si>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</si>
  <si>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</si>
  <si>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</si>
  <si>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</si>
  <si>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</si>
  <si>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</si>
  <si>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</si>
  <si>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</si>
  <si>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</si>
  <si>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</si>
  <si>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</si>
  <si>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</si>
  <si>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</si>
  <si>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</si>
  <si>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</si>
  <si>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</si>
  <si>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</si>
  <si>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</si>
  <si>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</si>
  <si>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</si>
  <si>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</si>
  <si>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</si>
  <si>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</si>
  <si>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</si>
  <si>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</si>
  <si>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</si>
  <si>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</si>
  <si>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</si>
  <si>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</si>
  <si>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</si>
  <si>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</si>
  <si>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</si>
  <si>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</si>
  <si>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</si>
  <si>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</si>
  <si>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</si>
  <si>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</si>
  <si>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</si>
  <si>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</si>
  <si>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</si>
  <si>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</si>
  <si>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</si>
  <si>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</si>
  <si>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</si>
  <si>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</si>
  <si>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</si>
  <si>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</si>
  <si>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</si>
  <si>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</si>
  <si>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</si>
  <si>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</si>
  <si>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</si>
  <si>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</si>
  <si>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</si>
  <si>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</si>
  <si>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</si>
  <si>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</si>
  <si>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</si>
  <si>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</si>
  <si>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</si>
  <si>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</si>
  <si>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</si>
  <si>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</si>
  <si>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</si>
  <si>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</si>
  <si>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</si>
  <si>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</si>
  <si>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</si>
  <si>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</si>
  <si>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</si>
  <si>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</si>
  <si>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</si>
  <si>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</si>
  <si>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</si>
  <si>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</si>
  <si>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</si>
  <si>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</si>
  <si>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</si>
  <si>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</si>
  <si>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</si>
  <si>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</si>
  <si>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</si>
  <si>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</si>
  <si>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</si>
  <si>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</si>
  <si>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</si>
  <si>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</si>
  <si>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</si>
  <si>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</si>
  <si>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</si>
  <si>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</si>
  <si>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</si>
  <si>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</si>
  <si>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</si>
  <si>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</si>
  <si>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</si>
  <si>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</si>
  <si>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</si>
  <si>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</si>
  <si>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</si>
  <si>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</si>
  <si>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</si>
  <si>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</si>
  <si>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</si>
  <si>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</si>
  <si>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</si>
  <si>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</si>
  <si>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</si>
  <si>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</si>
  <si>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</si>
  <si>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</si>
  <si>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</si>
  <si>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</si>
  <si>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</si>
  <si>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</si>
  <si>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</si>
  <si>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</si>
  <si>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</si>
  <si>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</si>
  <si>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</si>
  <si>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</si>
  <si>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</si>
  <si>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</si>
  <si>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</si>
  <si>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</si>
  <si>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</si>
  <si>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</si>
  <si>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</si>
  <si>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</si>
  <si>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</si>
  <si>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</si>
  <si>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</si>
  <si>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</si>
  <si>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</si>
  <si>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</si>
  <si>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</si>
  <si>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</si>
  <si>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</si>
  <si>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</si>
  <si>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</si>
  <si>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</si>
  <si>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</si>
  <si>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</si>
  <si>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</si>
  <si>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</si>
  <si>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</si>
  <si>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</si>
  <si>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</si>
  <si>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</si>
  <si>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</si>
  <si>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</si>
  <si>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</si>
  <si>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</si>
  <si>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</si>
  <si>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</si>
  <si>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</si>
  <si>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</si>
  <si>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</si>
  <si>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</si>
  <si>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</si>
  <si>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</si>
  <si>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</si>
  <si>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</si>
  <si>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</si>
  <si>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</si>
  <si>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</si>
  <si>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</si>
  <si>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</si>
  <si>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</si>
  <si>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</si>
  <si>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</si>
  <si>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</si>
  <si>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</si>
  <si>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</si>
  <si>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</si>
  <si>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</si>
  <si>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</si>
  <si>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</si>
  <si>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</si>
  <si>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</si>
  <si>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</si>
  <si>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</si>
  <si>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</si>
  <si>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</si>
  <si>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</si>
  <si>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</si>
  <si>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</si>
  <si>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</si>
  <si>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</si>
  <si>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</si>
  <si>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</si>
  <si>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</si>
  <si>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</si>
  <si>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</si>
  <si>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</si>
  <si>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</si>
  <si>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</si>
  <si>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</si>
  <si>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</si>
  <si>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</si>
  <si>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</si>
  <si>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</si>
  <si>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</si>
  <si>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</si>
  <si>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</si>
  <si>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</si>
  <si>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</si>
  <si>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</si>
  <si>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</si>
  <si>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</si>
  <si>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</si>
  <si>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</si>
  <si>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</si>
  <si>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</si>
  <si>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</si>
  <si>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</si>
  <si>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</si>
  <si>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</si>
  <si>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</si>
  <si>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</si>
  <si>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</si>
  <si>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</si>
  <si>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</si>
  <si>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</si>
  <si>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</si>
  <si>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</si>
  <si>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</si>
  <si>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</si>
  <si>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</si>
  <si>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</si>
  <si>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</si>
  <si>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</si>
  <si>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</si>
  <si>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</si>
  <si>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</si>
  <si>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</si>
  <si>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</si>
  <si>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</si>
  <si>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</si>
  <si>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</si>
  <si>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</si>
  <si>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</si>
  <si>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</si>
  <si>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</si>
  <si>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</si>
  <si>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</si>
  <si>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</si>
  <si>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</si>
  <si>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</si>
  <si>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</si>
  <si>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</si>
  <si>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</si>
  <si>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</si>
  <si>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</si>
  <si>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</si>
  <si>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</si>
  <si>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</si>
  <si>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</si>
  <si>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</si>
  <si>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</si>
  <si>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</si>
  <si>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</si>
  <si>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</si>
  <si>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</si>
  <si>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</si>
  <si>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</si>
  <si>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</si>
  <si>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</si>
  <si>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</si>
  <si>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</si>
  <si>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</si>
  <si>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</si>
  <si>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</si>
  <si>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</si>
  <si>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</si>
  <si>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</si>
  <si>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</si>
  <si>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</si>
  <si>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</si>
  <si>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</si>
  <si>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</si>
  <si>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</si>
  <si>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</si>
  <si>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</si>
  <si>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</si>
  <si>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</si>
  <si>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</si>
  <si>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</si>
  <si>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</si>
  <si>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</si>
  <si>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</si>
  <si>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</si>
  <si>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</si>
  <si>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</si>
  <si>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</si>
  <si>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</si>
  <si>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</si>
  <si>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</si>
  <si>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</si>
  <si>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</si>
  <si>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</si>
  <si>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</si>
  <si>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</si>
  <si>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</si>
  <si>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</si>
  <si>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</si>
  <si>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</si>
  <si>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</si>
  <si>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</si>
  <si>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</si>
  <si>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</si>
  <si>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</si>
  <si>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</si>
  <si>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</si>
  <si>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</si>
  <si>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</si>
  <si>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</si>
  <si>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</si>
  <si>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</si>
  <si>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</si>
  <si>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</si>
  <si>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</si>
  <si>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</si>
  <si>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</si>
  <si>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</si>
  <si>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</si>
  <si>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</si>
  <si>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</si>
  <si>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</si>
  <si>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</si>
  <si>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</si>
  <si>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</si>
  <si>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</si>
  <si>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</si>
  <si>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</si>
  <si>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</si>
  <si>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</si>
  <si>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</si>
  <si>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</si>
  <si>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</si>
  <si>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</si>
  <si>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</si>
  <si>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</si>
  <si>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</si>
  <si>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</si>
  <si>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</si>
  <si>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</si>
  <si>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</si>
  <si>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</si>
  <si>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</si>
  <si>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</si>
  <si>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</si>
  <si>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</si>
  <si>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</si>
  <si>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</si>
  <si>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</si>
  <si>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</si>
  <si>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</si>
  <si>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</si>
  <si>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</si>
  <si>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</si>
  <si>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</si>
  <si>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</si>
  <si>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</si>
  <si>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</si>
  <si>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</si>
  <si>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</si>
  <si>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</si>
  <si>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</si>
  <si>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</si>
  <si>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</si>
  <si>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</si>
  <si>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</si>
  <si>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</si>
  <si>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</si>
  <si>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</si>
  <si>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</si>
  <si>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</si>
  <si>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</si>
  <si>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</si>
  <si>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</si>
  <si>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</si>
  <si>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</si>
  <si>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</si>
  <si>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</si>
  <si>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</si>
  <si>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</si>
  <si>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</si>
  <si>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</si>
  <si>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</si>
  <si>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</si>
  <si>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</si>
  <si>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</si>
  <si>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</si>
  <si>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</si>
  <si>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</si>
  <si>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</si>
  <si>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</si>
  <si>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</si>
  <si>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</si>
  <si>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</si>
  <si>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</si>
  <si>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</si>
  <si>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</si>
  <si>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</si>
  <si>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</si>
  <si>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</si>
  <si>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</si>
  <si>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</si>
  <si>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</si>
  <si>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</si>
  <si>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</si>
  <si>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</si>
  <si>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</si>
  <si>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</si>
  <si>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</si>
  <si>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</si>
  <si>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</si>
  <si>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</si>
  <si>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</si>
  <si>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</si>
  <si>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</si>
  <si>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</si>
  <si>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</si>
  <si>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</si>
  <si>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</si>
  <si>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</si>
  <si>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</si>
  <si>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</si>
  <si>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</si>
  <si>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</si>
  <si>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</si>
  <si>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</si>
  <si>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</si>
  <si>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</si>
  <si>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</si>
  <si>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</si>
  <si>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</si>
  <si>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</si>
  <si>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</si>
  <si>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</si>
  <si>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</si>
  <si>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</si>
  <si>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</si>
  <si>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</si>
  <si>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</si>
  <si>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</si>
  <si>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</si>
  <si>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</si>
  <si>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</si>
  <si>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</si>
  <si>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</si>
  <si>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</si>
  <si>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</si>
  <si>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</si>
  <si>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</si>
  <si>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</si>
  <si>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</si>
  <si>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</si>
  <si>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</si>
  <si>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</si>
  <si>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</si>
  <si>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</si>
  <si>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</si>
  <si>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</si>
  <si>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</si>
  <si>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</si>
  <si>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</si>
  <si>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</si>
  <si>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</si>
  <si>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</si>
  <si>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</si>
  <si>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</si>
  <si>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</si>
  <si>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</si>
  <si>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</si>
  <si>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</si>
  <si>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</si>
  <si>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</si>
  <si>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</si>
  <si>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</si>
  <si>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</si>
  <si>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</si>
  <si>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</si>
  <si>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</si>
  <si>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</si>
  <si>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</si>
  <si>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</si>
  <si>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</si>
  <si>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</si>
  <si>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</si>
  <si>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</si>
  <si>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</si>
  <si>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</si>
  <si>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</si>
  <si>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</si>
  <si>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</si>
  <si>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</si>
  <si>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</si>
  <si>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</si>
  <si>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</si>
  <si>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</si>
  <si>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</si>
  <si>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</si>
  <si>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</si>
  <si>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</si>
  <si>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</si>
  <si>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</si>
  <si>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</si>
  <si>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</si>
  <si>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</si>
  <si>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</si>
  <si>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</si>
  <si>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</si>
  <si>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</si>
  <si>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</si>
  <si>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</si>
  <si>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</si>
  <si>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</si>
  <si>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</si>
  <si>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</si>
  <si>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</si>
  <si>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</si>
  <si>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</si>
  <si>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</si>
  <si>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</si>
  <si>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</si>
  <si>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</si>
  <si>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</si>
  <si>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</si>
  <si>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</si>
  <si>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</si>
  <si>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</si>
  <si>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</si>
  <si>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</si>
  <si>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</si>
  <si>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</si>
  <si>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</si>
  <si>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</si>
  <si>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</si>
  <si>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</si>
  <si>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</si>
  <si>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</si>
  <si>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</si>
  <si>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</si>
  <si>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</si>
  <si>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</si>
  <si>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</si>
  <si>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</si>
  <si>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</si>
  <si>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</si>
  <si>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</si>
  <si>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</si>
  <si>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</si>
  <si>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</si>
  <si>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</si>
  <si>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</si>
  <si>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</si>
  <si>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</si>
  <si>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</si>
  <si>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</si>
  <si>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</si>
  <si>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</si>
  <si>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</si>
  <si>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</si>
  <si>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</si>
  <si>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</si>
  <si>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</si>
  <si>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</si>
  <si>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</si>
  <si>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</si>
  <si>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</si>
  <si>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</si>
  <si>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</si>
  <si>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</si>
  <si>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</si>
  <si>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</si>
  <si>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</si>
  <si>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</si>
  <si>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</si>
  <si>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</si>
  <si>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</si>
  <si>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</si>
  <si>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</si>
  <si>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</si>
  <si>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</si>
  <si>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</si>
  <si>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</si>
  <si>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</si>
  <si>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</si>
  <si>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</si>
  <si>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</si>
  <si>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</si>
  <si>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</si>
  <si>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</si>
  <si>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</si>
  <si>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</si>
  <si>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</si>
  <si>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</si>
  <si>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</si>
  <si>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</si>
  <si>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</si>
  <si>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</si>
  <si>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</si>
  <si>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</si>
  <si>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</si>
  <si>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</si>
  <si>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</si>
  <si>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</si>
  <si>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</si>
  <si>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</si>
  <si>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</si>
  <si>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</si>
  <si>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</si>
  <si>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</si>
  <si>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</si>
  <si>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</si>
  <si>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</si>
  <si>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</si>
  <si>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</si>
  <si>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</si>
  <si>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</si>
  <si>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</si>
  <si>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</si>
  <si>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</si>
  <si>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</si>
  <si>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</si>
  <si>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</si>
  <si>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</si>
  <si>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</si>
  <si>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</si>
  <si>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</si>
  <si>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</si>
  <si>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</si>
  <si>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</si>
  <si>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</si>
  <si>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</si>
  <si>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</si>
  <si>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</si>
  <si>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</si>
  <si>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</si>
  <si>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</si>
  <si>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</si>
  <si>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</si>
  <si>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</si>
  <si>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</si>
  <si>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</si>
  <si>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</si>
  <si>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</si>
  <si>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</si>
  <si>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</si>
  <si>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</si>
  <si>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</si>
  <si>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</si>
  <si>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</si>
  <si>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</si>
  <si>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</si>
  <si>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</si>
  <si>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</si>
  <si>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</si>
  <si>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</si>
  <si>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</si>
  <si>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</si>
  <si>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</si>
  <si>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</si>
  <si>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</si>
  <si>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</si>
  <si>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</si>
  <si>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</si>
  <si>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</si>
  <si>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</si>
  <si>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</si>
  <si>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</si>
  <si>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</si>
  <si>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</si>
  <si>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</si>
  <si>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</si>
  <si>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</si>
  <si>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</si>
  <si>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</si>
  <si>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</si>
  <si>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</si>
  <si>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</si>
  <si>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</si>
  <si>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</si>
  <si>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</si>
  <si>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</si>
  <si>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</si>
  <si>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</si>
  <si>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</si>
  <si>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</si>
  <si>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</si>
  <si>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</si>
  <si>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</si>
  <si>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</si>
  <si>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</si>
  <si>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</si>
  <si>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</si>
  <si>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</si>
  <si>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</si>
  <si>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</si>
  <si>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</si>
  <si>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</si>
  <si>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</si>
  <si>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</si>
  <si>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</si>
  <si>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</si>
  <si>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</si>
  <si>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</si>
  <si>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</si>
  <si>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</si>
  <si>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</si>
  <si>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</si>
  <si>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</si>
  <si>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</si>
  <si>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</si>
  <si>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</si>
  <si>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</si>
  <si>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</si>
  <si>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</si>
  <si>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</si>
  <si>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</si>
  <si>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</si>
  <si>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</si>
  <si>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</si>
  <si>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</si>
  <si>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</si>
  <si>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</si>
  <si>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</si>
  <si>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</si>
  <si>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</si>
  <si>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</si>
  <si>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</si>
  <si>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</si>
  <si>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</si>
  <si>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</si>
  <si>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</si>
  <si>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</si>
  <si>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</si>
  <si>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</si>
  <si>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</si>
  <si>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</si>
  <si>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</si>
  <si>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</si>
  <si>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</si>
  <si>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</si>
  <si>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</si>
  <si>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</si>
  <si>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</si>
  <si>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</si>
  <si>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</si>
  <si>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</si>
  <si>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</si>
  <si>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</si>
  <si>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</si>
  <si>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</si>
  <si>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</si>
  <si>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</si>
  <si>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</si>
  <si>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</si>
  <si>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</si>
  <si>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</si>
  <si>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</si>
  <si>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</si>
  <si>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</si>
  <si>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</si>
  <si>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</si>
  <si>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</si>
  <si>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</si>
  <si>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</si>
  <si>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</si>
  <si>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</si>
  <si>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</si>
  <si>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</si>
  <si>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</si>
  <si>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</si>
  <si>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</si>
  <si>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</si>
  <si>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</si>
  <si>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</si>
  <si>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</si>
  <si>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</si>
  <si>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</si>
  <si>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</si>
  <si>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</si>
  <si>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</si>
  <si>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</si>
  <si>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</si>
  <si>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</si>
  <si>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</si>
  <si>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</si>
  <si>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</si>
  <si>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</si>
  <si>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</si>
  <si>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</si>
  <si>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</si>
  <si>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</si>
  <si>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</si>
  <si>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</si>
  <si>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</si>
  <si>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</si>
  <si>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</si>
  <si>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</si>
  <si>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</si>
  <si>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</si>
  <si>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</si>
  <si>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</si>
  <si>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</si>
  <si>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</si>
  <si>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</si>
  <si>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</si>
  <si>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</si>
  <si>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</si>
  <si>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</si>
  <si>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</si>
  <si>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</si>
  <si>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</si>
  <si>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</si>
  <si>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</si>
  <si>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</si>
  <si>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</si>
  <si>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</si>
  <si>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</si>
  <si>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</si>
  <si>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</si>
  <si>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</si>
  <si>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</si>
  <si>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</si>
  <si>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</si>
  <si>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</si>
  <si>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</si>
  <si>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</si>
  <si>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</si>
  <si>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</si>
  <si>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</si>
  <si>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</si>
  <si>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</si>
  <si>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</si>
  <si>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</si>
  <si>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</si>
  <si>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</si>
  <si>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</si>
  <si>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</si>
  <si>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</si>
  <si>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</si>
  <si>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</si>
  <si>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</si>
  <si>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</si>
  <si>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</si>
  <si>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</si>
  <si>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</si>
  <si>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</si>
  <si>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</si>
  <si>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</si>
  <si>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</si>
  <si>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</si>
  <si>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</si>
  <si>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</si>
  <si>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</si>
  <si>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</si>
  <si>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</si>
  <si>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</si>
  <si>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</si>
  <si>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</si>
  <si>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</si>
  <si>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</si>
  <si>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</si>
  <si>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</si>
  <si>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</si>
  <si>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</si>
  <si>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</si>
  <si>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</si>
  <si>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</si>
  <si>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</si>
  <si>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</si>
  <si>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</si>
  <si>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</si>
  <si>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</si>
  <si>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</si>
  <si>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</si>
  <si>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</si>
  <si>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</si>
  <si>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</si>
  <si>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</si>
  <si>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</si>
  <si>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</si>
  <si>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</si>
  <si>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</si>
  <si>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</si>
  <si>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</si>
  <si>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</si>
  <si>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</si>
  <si>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</si>
  <si>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</si>
  <si>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</si>
  <si>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</si>
  <si>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</si>
  <si>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</si>
  <si>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</si>
  <si>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</si>
  <si>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</si>
  <si>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</si>
  <si>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</si>
  <si>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</si>
  <si>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</si>
  <si>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</si>
  <si>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</si>
  <si>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</si>
  <si>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</si>
  <si>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</si>
  <si>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</si>
  <si>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</si>
  <si>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</si>
  <si>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</si>
  <si>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</si>
  <si>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</si>
  <si>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</si>
  <si>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</si>
  <si>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</si>
  <si>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</si>
  <si>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</si>
  <si>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</si>
  <si>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</si>
  <si>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</si>
  <si>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</si>
  <si>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</si>
  <si>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</si>
  <si>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</si>
  <si>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</si>
  <si>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</si>
  <si>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</si>
  <si>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</si>
  <si>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</si>
  <si>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</si>
  <si>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</si>
  <si>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</si>
  <si>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</si>
  <si>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</si>
  <si>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</si>
  <si>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</si>
  <si>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</si>
  <si>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</si>
  <si>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</si>
  <si>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</si>
  <si>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</si>
  <si>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</si>
  <si>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</si>
  <si>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</si>
  <si>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</si>
  <si>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</si>
  <si>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</si>
  <si>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</si>
  <si>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</si>
  <si>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</si>
  <si>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</si>
  <si>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</si>
  <si>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</si>
  <si>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</si>
  <si>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</si>
  <si>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</si>
  <si>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</si>
  <si>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</si>
  <si>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</si>
  <si>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</si>
  <si>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</si>
  <si>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</si>
  <si>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</si>
  <si>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</si>
  <si>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</si>
  <si>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</si>
  <si>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</si>
  <si>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</si>
  <si>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</si>
  <si>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</si>
  <si>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</si>
  <si>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</si>
  <si>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</si>
  <si>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</si>
  <si>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</si>
  <si>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</si>
  <si>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</si>
  <si>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</si>
  <si>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</si>
  <si>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</si>
  <si>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</si>
  <si>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</si>
  <si>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</si>
  <si>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</si>
  <si>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</si>
  <si>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</si>
  <si>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</si>
  <si>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</si>
  <si>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</si>
  <si>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</si>
  <si>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</si>
  <si>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</si>
  <si>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</si>
  <si>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</si>
  <si>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</si>
  <si>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</si>
  <si>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</si>
  <si>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</si>
  <si>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</si>
  <si>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</si>
  <si>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</si>
  <si>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</si>
  <si>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</si>
  <si>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</si>
  <si>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</si>
  <si>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</si>
  <si>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</si>
  <si>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</si>
  <si>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</si>
  <si>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</si>
  <si>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</si>
  <si>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</si>
  <si>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</si>
  <si>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</si>
  <si>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</si>
  <si>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</si>
  <si>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</si>
  <si>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</si>
  <si>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</si>
  <si>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</si>
  <si>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</si>
  <si>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</si>
  <si>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</si>
  <si>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</si>
  <si>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</si>
  <si>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</si>
  <si>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</si>
  <si>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</si>
  <si>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</si>
  <si>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</si>
  <si>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</si>
  <si>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</si>
  <si>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</si>
  <si>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</si>
  <si>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</si>
  <si>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</si>
  <si>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</si>
  <si>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</si>
  <si>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</si>
  <si>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</si>
  <si>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</si>
  <si>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</si>
  <si>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</si>
  <si>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</si>
  <si>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</si>
  <si>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</si>
  <si>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</si>
  <si>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</si>
  <si>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</si>
  <si>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</si>
  <si>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</si>
  <si>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</si>
  <si>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</si>
  <si>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</si>
  <si>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</si>
  <si>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</si>
  <si>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</si>
  <si>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</si>
  <si>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</si>
  <si>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</si>
  <si>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</si>
  <si>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</si>
  <si>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</si>
  <si>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</si>
  <si>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</si>
  <si>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</si>
  <si>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</si>
  <si>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</si>
  <si>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</si>
  <si>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</si>
  <si>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</si>
  <si>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</si>
  <si>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</si>
  <si>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</si>
  <si>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</si>
  <si>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</si>
  <si>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</si>
  <si>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</si>
  <si>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</si>
  <si>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</si>
  <si>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</si>
  <si>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</si>
  <si>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</si>
  <si>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</si>
  <si>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</si>
  <si>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</si>
  <si>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</si>
  <si>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</si>
  <si>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</si>
  <si>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</si>
  <si>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</si>
  <si>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</si>
  <si>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</si>
  <si>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</si>
  <si>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</si>
  <si>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</si>
  <si>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</si>
  <si>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</si>
  <si>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</si>
  <si>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</si>
  <si>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</si>
  <si>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</si>
  <si>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</si>
  <si>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</si>
  <si>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</si>
  <si>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</si>
  <si>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</si>
  <si>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</si>
  <si>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</si>
  <si>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</si>
  <si>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</si>
  <si>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</si>
  <si>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</si>
  <si>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</si>
  <si>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</si>
  <si>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</si>
  <si>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</si>
  <si>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</si>
  <si>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</si>
  <si>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</si>
  <si>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</si>
  <si>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</si>
  <si>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</si>
  <si>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</si>
  <si>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</si>
  <si>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</si>
  <si>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</si>
  <si>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</si>
  <si>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</si>
  <si>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</si>
  <si>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</si>
  <si>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</si>
  <si>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</si>
  <si>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</si>
  <si>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</si>
  <si>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</si>
  <si>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</si>
  <si>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</si>
  <si>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</si>
  <si>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</si>
  <si>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</si>
  <si>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</si>
  <si>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</si>
  <si>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</si>
  <si>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</si>
  <si>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</si>
  <si>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</si>
  <si>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</si>
  <si>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</si>
  <si>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</si>
  <si>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</si>
  <si>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</si>
  <si>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</si>
  <si>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</si>
  <si>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</si>
  <si>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</si>
  <si>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</si>
  <si>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</si>
  <si>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</si>
  <si>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</si>
  <si>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</si>
  <si>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</si>
  <si>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</si>
  <si>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</si>
  <si>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</si>
  <si>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</si>
  <si>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</si>
  <si>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</si>
  <si>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</si>
  <si>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</si>
  <si>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</si>
  <si>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</si>
  <si>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</si>
  <si>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</si>
  <si>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</si>
  <si>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</si>
  <si>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</si>
  <si>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</si>
  <si>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</si>
  <si>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</si>
  <si>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</si>
  <si>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</si>
  <si>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</si>
  <si>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</si>
  <si>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</si>
  <si>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</si>
  <si>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</si>
  <si>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</si>
  <si>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</si>
  <si>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</si>
  <si>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</si>
  <si>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</si>
  <si>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</si>
  <si>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</si>
  <si>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</si>
  <si>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</si>
  <si>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</si>
  <si>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</si>
  <si>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</si>
  <si>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</si>
  <si>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</si>
  <si>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</si>
  <si>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</si>
  <si>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</si>
  <si>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</si>
  <si>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</si>
  <si>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</si>
  <si>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</si>
  <si>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</si>
  <si>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</si>
  <si>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</si>
  <si>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</si>
  <si>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</si>
  <si>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</si>
  <si>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</si>
  <si>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</si>
  <si>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</si>
  <si>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</si>
  <si>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</si>
  <si>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</si>
  <si>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</si>
  <si>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</si>
  <si>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</si>
  <si>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</si>
  <si>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</si>
  <si>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</si>
  <si>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</si>
  <si>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</si>
  <si>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</si>
  <si>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</si>
  <si>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</si>
  <si>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</si>
  <si>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</si>
  <si>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</si>
  <si>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</si>
  <si>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</si>
  <si>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</si>
  <si>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</si>
  <si>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</si>
  <si>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</si>
  <si>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</si>
  <si>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</si>
  <si>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</si>
  <si>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</si>
  <si>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</si>
  <si>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</si>
  <si>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</si>
  <si>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</si>
  <si>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</si>
  <si>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</si>
  <si>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</si>
  <si>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</si>
  <si>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</si>
  <si>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</si>
  <si>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</si>
  <si>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</si>
  <si>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</si>
  <si>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</si>
  <si>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</si>
  <si>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</si>
  <si>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</si>
  <si>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</si>
  <si>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</si>
  <si>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</si>
  <si>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</si>
  <si>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</si>
  <si>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</si>
  <si>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</si>
  <si>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</si>
  <si>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</si>
  <si>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</si>
  <si>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</si>
  <si>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</si>
  <si>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</si>
  <si>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</si>
  <si>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</si>
  <si>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</si>
  <si>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</si>
  <si>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</si>
  <si>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</si>
  <si>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</si>
  <si>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</si>
  <si>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</si>
  <si>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</si>
  <si>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</si>
  <si>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</si>
  <si>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</si>
  <si>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</si>
  <si>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</si>
  <si>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</si>
  <si>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</si>
  <si>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</si>
  <si>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</si>
  <si>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</si>
  <si>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</si>
  <si>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</si>
  <si>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</si>
  <si>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</si>
  <si>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</si>
  <si>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</si>
  <si>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</si>
  <si>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</si>
  <si>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</si>
  <si>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</si>
  <si>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</si>
  <si>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</si>
  <si>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</si>
  <si>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</si>
  <si>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</si>
  <si>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</si>
  <si>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</si>
  <si>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</si>
  <si>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</si>
  <si>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</si>
  <si>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</si>
  <si>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</si>
  <si>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</si>
  <si>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</si>
  <si>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</si>
  <si>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</si>
  <si>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</si>
  <si>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</si>
  <si>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</si>
  <si>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</si>
  <si>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</si>
  <si>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</si>
  <si>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</si>
  <si>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</si>
  <si>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</si>
  <si>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</si>
  <si>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</si>
  <si>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</si>
  <si>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</si>
  <si>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</si>
  <si>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</si>
  <si>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</si>
  <si>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</si>
  <si>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</si>
  <si>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</si>
  <si>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</si>
  <si>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</si>
  <si>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</si>
  <si>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</si>
  <si>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</si>
  <si>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</si>
  <si>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</si>
  <si>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</si>
  <si>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</si>
  <si>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</si>
  <si>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</si>
  <si>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</si>
  <si>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</si>
  <si>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</si>
  <si>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</si>
  <si>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</si>
  <si>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</si>
  <si>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</si>
  <si>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</si>
  <si>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</si>
  <si>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</si>
  <si>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</si>
  <si>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</si>
  <si>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</si>
  <si>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</si>
  <si>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</si>
  <si>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</si>
  <si>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</si>
  <si>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</si>
  <si>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</si>
  <si>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</si>
  <si>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</si>
  <si>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</si>
  <si>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</si>
  <si>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</si>
  <si>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</si>
  <si>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</si>
  <si>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</si>
  <si>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</si>
  <si>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</si>
  <si>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</si>
  <si>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</si>
  <si>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</si>
  <si>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</si>
  <si>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</si>
  <si>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</si>
  <si>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</si>
  <si>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</si>
  <si>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</si>
  <si>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</si>
  <si>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</si>
  <si>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</si>
  <si>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</si>
  <si>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</si>
  <si>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</si>
  <si>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</si>
  <si>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</si>
  <si>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</si>
  <si>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</si>
  <si>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</si>
  <si>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</si>
  <si>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</si>
  <si>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</si>
  <si>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</si>
  <si>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</si>
  <si>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</si>
  <si>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</si>
  <si>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</si>
  <si>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</si>
  <si>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</si>
  <si>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</si>
  <si>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</si>
  <si>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</si>
  <si>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</si>
  <si>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</si>
  <si>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</si>
  <si>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</si>
  <si>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</si>
  <si>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</si>
  <si>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</si>
  <si>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</si>
  <si>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</si>
  <si>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</si>
  <si>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</si>
  <si>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</si>
  <si>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</si>
  <si>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</si>
  <si>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</si>
  <si>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</si>
  <si>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</si>
  <si>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</si>
  <si>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</si>
  <si>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</si>
  <si>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</si>
  <si>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</si>
  <si>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</si>
  <si>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</si>
  <si>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</si>
  <si>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</si>
  <si>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</si>
  <si>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</si>
  <si>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</si>
  <si>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</si>
  <si>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</si>
  <si>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</si>
  <si>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</si>
  <si>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</si>
  <si>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</si>
  <si>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</si>
  <si>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</si>
  <si>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</si>
  <si>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</si>
  <si>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</si>
  <si>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</si>
  <si>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</si>
  <si>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</si>
  <si>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</si>
  <si>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</si>
  <si>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</si>
  <si>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</si>
  <si>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</si>
  <si>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</si>
  <si>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</si>
  <si>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</si>
  <si>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</si>
  <si>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</si>
  <si>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</si>
  <si>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</si>
  <si>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</si>
  <si>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</si>
  <si>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</si>
  <si>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</si>
  <si>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</si>
  <si>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</si>
  <si>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</si>
  <si>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</si>
  <si>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</si>
  <si>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</si>
  <si>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</si>
  <si>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</si>
  <si>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</si>
  <si>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</si>
  <si>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</si>
  <si>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</si>
  <si>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</si>
  <si>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</si>
  <si>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</si>
  <si>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</si>
  <si>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</si>
  <si>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</si>
  <si>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</si>
  <si>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</si>
  <si>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</si>
  <si>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</si>
  <si>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</si>
  <si>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</si>
  <si>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</si>
  <si>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</si>
  <si>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</si>
  <si>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</si>
  <si>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</si>
  <si>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</si>
  <si>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</si>
  <si>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</si>
  <si>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</si>
  <si>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</si>
  <si>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</si>
  <si>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</si>
  <si>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</si>
  <si>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</si>
  <si>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</si>
  <si>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</si>
  <si>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</si>
  <si>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</si>
  <si>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</si>
  <si>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</si>
  <si>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</si>
  <si>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</si>
  <si>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</si>
  <si>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</si>
  <si>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</si>
  <si>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</si>
  <si>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</si>
  <si>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</si>
  <si>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</si>
  <si>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</si>
  <si>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</si>
  <si>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</si>
  <si>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</si>
  <si>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</si>
  <si>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</si>
  <si>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</si>
  <si>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</si>
  <si>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</si>
  <si>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</si>
  <si>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</si>
  <si>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</si>
  <si>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</si>
  <si>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</si>
  <si>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</si>
  <si>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</si>
  <si>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</si>
  <si>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</si>
  <si>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</si>
  <si>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</si>
  <si>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</si>
  <si>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</si>
  <si>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</si>
  <si>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</si>
  <si>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</si>
  <si>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</si>
  <si>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</si>
  <si>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</si>
  <si>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</si>
  <si>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</si>
  <si>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</si>
  <si>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</si>
  <si>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</si>
  <si>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</si>
  <si>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</si>
  <si>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</si>
  <si>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</si>
  <si>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</si>
  <si>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</si>
  <si>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</si>
  <si>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</si>
  <si>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</si>
  <si>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</si>
  <si>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</si>
  <si>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</si>
  <si>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</si>
  <si>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</si>
  <si>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</si>
  <si>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</si>
  <si>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</si>
  <si>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</si>
  <si>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</si>
  <si>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</si>
  <si>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</si>
  <si>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</si>
  <si>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</si>
  <si>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</si>
  <si>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</si>
  <si>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</si>
  <si>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</si>
  <si>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</si>
  <si>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</si>
  <si>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</si>
  <si>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</si>
  <si>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</si>
  <si>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</si>
  <si>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</si>
  <si>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</si>
  <si>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</si>
  <si>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</si>
  <si>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</si>
  <si>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</si>
  <si>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</si>
  <si>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</si>
  <si>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</si>
  <si>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</si>
  <si>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</si>
  <si>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</si>
  <si>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</si>
  <si>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</si>
  <si>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</si>
  <si>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</si>
  <si>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</si>
  <si>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</si>
  <si>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</si>
  <si>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</si>
  <si>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</si>
  <si>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</si>
  <si>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</si>
  <si>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</si>
  <si>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</si>
  <si>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</si>
  <si>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</si>
  <si>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</si>
  <si>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</si>
  <si>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</si>
  <si>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</si>
  <si>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</si>
  <si>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</si>
  <si>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</si>
  <si>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</si>
  <si>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</si>
  <si>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</si>
  <si>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</si>
  <si>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</si>
  <si>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</si>
  <si>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</si>
  <si>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</si>
  <si>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</si>
  <si>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</si>
  <si>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</si>
  <si>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</si>
  <si>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</si>
  <si>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</si>
  <si>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</si>
  <si>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</si>
  <si>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</si>
  <si>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</si>
  <si>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</si>
  <si>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</si>
  <si>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</si>
  <si>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</si>
  <si>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</si>
  <si>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</si>
  <si>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</si>
  <si>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</si>
  <si>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</si>
  <si>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</si>
  <si>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</si>
  <si>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</si>
  <si>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</si>
  <si>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</si>
  <si>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</si>
  <si>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</si>
  <si>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</si>
  <si>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</si>
  <si>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</si>
  <si>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</si>
  <si>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</si>
  <si>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</si>
  <si>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</si>
  <si>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</si>
  <si>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</si>
  <si>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</si>
  <si>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</si>
  <si>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</si>
  <si>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</si>
  <si>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</si>
  <si>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</si>
  <si>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</si>
  <si>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</si>
  <si>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</si>
  <si>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</si>
  <si>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</si>
  <si>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</si>
  <si>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</si>
  <si>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</si>
  <si>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</si>
  <si>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</si>
  <si>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</si>
  <si>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</si>
  <si>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</si>
  <si>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</si>
  <si>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</si>
  <si>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</si>
  <si>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</si>
  <si>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</si>
  <si>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</si>
  <si>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</si>
  <si>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</si>
  <si>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</si>
  <si>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</si>
  <si>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</si>
  <si>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</si>
  <si>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</si>
  <si>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</si>
  <si>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</si>
  <si>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</si>
  <si>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</si>
  <si>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</si>
  <si>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</si>
  <si>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</si>
  <si>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</si>
  <si>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</si>
  <si>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</si>
  <si>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</si>
  <si>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</si>
  <si>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</si>
  <si>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</si>
  <si>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</si>
  <si>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</si>
  <si>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</si>
  <si>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</si>
  <si>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</si>
  <si>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</si>
  <si>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</si>
  <si>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</si>
  <si>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</si>
  <si>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</si>
  <si>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</si>
  <si>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</si>
  <si>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</si>
  <si>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</si>
  <si>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</si>
  <si>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</si>
  <si>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</si>
  <si>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</si>
  <si>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</si>
  <si>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</si>
  <si>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</si>
  <si>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</si>
  <si>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</si>
  <si>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</si>
  <si>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</si>
  <si>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</si>
  <si>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</si>
  <si>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</si>
  <si>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</si>
  <si>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</si>
  <si>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</si>
  <si>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</si>
  <si>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</si>
  <si>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</si>
  <si>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</si>
  <si>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</si>
  <si>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</si>
  <si>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</si>
  <si>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</si>
  <si>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</si>
  <si>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</si>
  <si>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</si>
  <si>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</si>
  <si>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</si>
  <si>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</si>
  <si>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</si>
  <si>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</si>
  <si>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</si>
  <si>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</si>
  <si>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</si>
  <si>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</si>
  <si>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</si>
  <si>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</si>
  <si>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</si>
  <si>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</si>
  <si>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</si>
  <si>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</si>
  <si>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</si>
  <si>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</si>
  <si>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</si>
  <si>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</si>
  <si>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</si>
  <si>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</si>
  <si>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</si>
  <si>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</si>
  <si>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</si>
  <si>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</si>
  <si>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</si>
  <si>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</si>
  <si>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</si>
  <si>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</si>
  <si>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</si>
  <si>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</si>
  <si>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</si>
  <si>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</si>
  <si>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</si>
  <si>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</si>
  <si>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</si>
  <si>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</si>
  <si>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</si>
  <si>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</si>
  <si>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</si>
  <si>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</si>
  <si>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</si>
  <si>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</si>
  <si>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</si>
  <si>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</si>
  <si>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</si>
  <si>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</si>
  <si>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</si>
  <si>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</si>
  <si>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</si>
  <si>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</si>
  <si>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</si>
  <si>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</si>
  <si>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</si>
  <si>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</si>
  <si>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</si>
  <si>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</si>
  <si>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</si>
  <si>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</si>
  <si>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</si>
  <si>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</si>
  <si>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</si>
  <si>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</si>
  <si>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</si>
  <si>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</si>
  <si>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</si>
  <si>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</si>
  <si>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</si>
  <si>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</si>
  <si>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</si>
  <si>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</si>
  <si>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</si>
  <si>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</si>
  <si>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</si>
  <si>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</si>
  <si>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</si>
  <si>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</si>
  <si>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</si>
  <si>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</si>
  <si>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</si>
  <si>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</si>
  <si>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</si>
  <si>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</si>
  <si>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</si>
  <si>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</si>
  <si>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</si>
  <si>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</si>
  <si>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</si>
  <si>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</si>
  <si>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</si>
  <si>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</si>
  <si>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</si>
  <si>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</si>
  <si>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</si>
  <si>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</si>
  <si>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</si>
  <si>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</si>
  <si>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</si>
  <si>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</si>
  <si>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</si>
  <si>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</si>
  <si>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</si>
  <si>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</si>
  <si>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</si>
  <si>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</si>
  <si>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</si>
  <si>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</si>
  <si>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</si>
  <si>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</si>
  <si>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</si>
  <si>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</si>
  <si>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</si>
  <si>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</si>
  <si>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</si>
  <si>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</si>
  <si>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</si>
  <si>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</si>
  <si>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</si>
  <si>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</si>
  <si>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</si>
  <si>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</si>
  <si>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</si>
  <si>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</si>
  <si>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</si>
  <si>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</si>
  <si>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</si>
  <si>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</si>
  <si>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</si>
  <si>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</si>
  <si>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</si>
  <si>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</si>
  <si>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</si>
  <si>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</si>
  <si>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</si>
  <si>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</si>
  <si>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</si>
  <si>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</si>
  <si>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</si>
  <si>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</si>
  <si>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</si>
  <si>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</si>
  <si>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</si>
  <si>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</si>
  <si>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</si>
  <si>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</si>
  <si>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</si>
  <si>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</si>
  <si>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</si>
  <si>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</si>
  <si>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</si>
  <si>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</si>
  <si>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</si>
  <si>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</si>
  <si>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</si>
  <si>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</si>
  <si>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</si>
  <si>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</si>
  <si>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</si>
  <si>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</si>
  <si>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</si>
  <si>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</si>
  <si>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</si>
  <si>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</si>
  <si>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</si>
  <si>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</si>
  <si>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</si>
  <si>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</si>
  <si>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</si>
  <si>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</si>
  <si>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</si>
  <si>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</si>
  <si>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</si>
  <si>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</si>
  <si>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</si>
  <si>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</si>
  <si>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</si>
  <si>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</si>
  <si>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</si>
  <si>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</si>
  <si>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</si>
  <si>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</si>
  <si>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</si>
  <si>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</si>
  <si>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</si>
  <si>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</si>
  <si>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</si>
  <si>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</si>
  <si>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</si>
  <si>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</si>
  <si>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</si>
  <si>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</si>
  <si>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</si>
  <si>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</si>
  <si>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</si>
  <si>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</si>
  <si>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</si>
  <si>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</si>
  <si>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</si>
  <si>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</si>
  <si>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</si>
  <si>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</si>
  <si>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</si>
  <si>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</si>
  <si>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</si>
  <si>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</si>
  <si>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</si>
  <si>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</si>
  <si>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</si>
  <si>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</si>
  <si>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</si>
  <si>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</si>
  <si>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</si>
  <si>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</si>
  <si>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</si>
  <si>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</si>
  <si>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</si>
  <si>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</si>
  <si>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</si>
  <si>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</si>
  <si>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</si>
  <si>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</si>
  <si>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</si>
  <si>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</si>
  <si>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</si>
  <si>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</si>
  <si>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</si>
  <si>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</si>
  <si>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</si>
  <si>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</si>
  <si>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</si>
  <si>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</si>
  <si>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</si>
  <si>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</si>
  <si>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</si>
  <si>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</si>
  <si>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</si>
  <si>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</si>
  <si>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</si>
  <si>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</si>
  <si>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</si>
  <si>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</si>
  <si>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</si>
  <si>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</si>
  <si>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</si>
  <si>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</si>
  <si>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</si>
  <si>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</si>
  <si>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</si>
  <si>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</si>
  <si>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</si>
  <si>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</si>
  <si>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</si>
  <si>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</si>
  <si>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</si>
  <si>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</si>
  <si>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</si>
  <si>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</si>
  <si>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</si>
  <si>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</si>
  <si>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</si>
  <si>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</si>
  <si>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</si>
  <si>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</si>
  <si>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</si>
  <si>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</si>
  <si>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</si>
  <si>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</si>
  <si>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</si>
  <si>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</si>
  <si>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</si>
  <si>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</si>
  <si>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</si>
  <si>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</si>
  <si>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</si>
  <si>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</si>
  <si>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</si>
  <si>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</si>
  <si>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</si>
  <si>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</si>
  <si>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</si>
  <si>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</si>
  <si>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</si>
  <si>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</si>
  <si>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</si>
  <si>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</si>
  <si>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</si>
  <si>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</si>
  <si>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</si>
  <si>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</si>
  <si>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</si>
  <si>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</si>
  <si>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</si>
  <si>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</si>
  <si>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</si>
  <si>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</si>
  <si>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</si>
  <si>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</si>
  <si>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</si>
  <si>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</si>
  <si>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</si>
  <si>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</si>
  <si>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</si>
  <si>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</si>
  <si>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</si>
  <si>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</si>
  <si>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</si>
  <si>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</si>
  <si>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</si>
  <si>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</si>
  <si>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</si>
  <si>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</si>
  <si>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</si>
  <si>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</si>
  <si>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</si>
  <si>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</si>
  <si>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</si>
  <si>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</si>
  <si>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</si>
  <si>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</si>
  <si>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</si>
  <si>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</si>
  <si>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</si>
  <si>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</si>
  <si>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</si>
  <si>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</si>
  <si>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</si>
  <si>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</si>
  <si>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</si>
  <si>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</si>
  <si>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</si>
  <si>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</si>
  <si>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</si>
  <si>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</si>
  <si>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</si>
  <si>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</si>
  <si>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</si>
  <si>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</si>
  <si>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</si>
  <si>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</si>
  <si>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</si>
  <si>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</si>
  <si>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</si>
  <si>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</si>
  <si>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</si>
  <si>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</si>
  <si>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</si>
  <si>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</si>
  <si>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</si>
  <si>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</si>
  <si>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</si>
  <si>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</si>
  <si>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</si>
  <si>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</si>
  <si>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</si>
  <si>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</si>
  <si>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</si>
  <si>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</si>
  <si>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</si>
  <si>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</si>
  <si>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</si>
  <si>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</si>
  <si>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</si>
  <si>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</si>
  <si>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</si>
  <si>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</si>
  <si>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</si>
  <si>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</si>
  <si>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</si>
  <si>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</si>
  <si>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</si>
  <si>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</si>
  <si>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</si>
  <si>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</si>
  <si>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</si>
  <si>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</si>
  <si>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</si>
  <si>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</si>
  <si>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</si>
  <si>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</si>
  <si>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</si>
  <si>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</si>
  <si>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</si>
  <si>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</si>
  <si>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</si>
  <si>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</si>
  <si>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</si>
  <si>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</si>
  <si>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</si>
  <si>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</si>
  <si>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</si>
  <si>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</si>
  <si>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</si>
  <si>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</si>
  <si>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</si>
  <si>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</si>
  <si>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</si>
  <si>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</si>
  <si>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</si>
  <si>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</si>
  <si>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</si>
  <si>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</si>
  <si>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</si>
  <si>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</si>
  <si>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</si>
  <si>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</si>
  <si>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</si>
  <si>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</si>
  <si>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</si>
  <si>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</si>
  <si>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</si>
  <si>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</si>
  <si>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</si>
  <si>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</si>
  <si>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</si>
  <si>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</si>
  <si>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</si>
  <si>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</si>
  <si>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</si>
  <si>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</si>
  <si>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</si>
  <si>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</si>
  <si>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</si>
  <si>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</si>
  <si>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</si>
  <si>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</si>
  <si>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</si>
  <si>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</si>
  <si>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</si>
  <si>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</si>
  <si>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</si>
  <si>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</si>
  <si>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</si>
  <si>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</si>
  <si>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</si>
  <si>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</si>
  <si>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</si>
  <si>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</si>
  <si>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</si>
  <si>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</si>
  <si>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</si>
  <si>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</si>
  <si>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</si>
  <si>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</si>
  <si>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</si>
  <si>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</si>
  <si>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</si>
  <si>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</si>
  <si>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</si>
  <si>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</si>
  <si>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</si>
  <si>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</si>
  <si>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</si>
  <si>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</si>
  <si>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</si>
  <si>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</si>
  <si>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</si>
  <si>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</si>
  <si>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</si>
  <si>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</si>
  <si>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</si>
  <si>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</si>
  <si>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</si>
  <si>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</si>
  <si>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</si>
  <si>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</si>
  <si>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</si>
  <si>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</si>
  <si>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</si>
  <si>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</si>
  <si>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</si>
  <si>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</si>
  <si>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</si>
  <si>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</si>
  <si>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</si>
  <si>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</si>
  <si>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</si>
  <si>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</si>
  <si>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</si>
  <si>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</si>
  <si>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</si>
  <si>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</si>
  <si>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</si>
  <si>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</si>
  <si>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</si>
  <si>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</si>
  <si>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</si>
  <si>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</si>
  <si>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</si>
  <si>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</si>
  <si>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</si>
  <si>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</si>
  <si>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</si>
  <si>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</si>
  <si>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</si>
  <si>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</si>
  <si>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</si>
  <si>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</si>
  <si>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</si>
  <si>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</si>
  <si>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</si>
  <si>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</si>
  <si>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</si>
  <si>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</si>
  <si>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</si>
  <si>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</si>
  <si>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</si>
  <si>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</si>
  <si>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</si>
  <si>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</si>
  <si>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</si>
  <si>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</si>
  <si>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</si>
  <si>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</si>
  <si>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</si>
  <si>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</si>
  <si>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</si>
  <si>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</si>
  <si>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</si>
  <si>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</si>
  <si>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</si>
  <si>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</si>
  <si>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</si>
  <si>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</si>
  <si>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</si>
  <si>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</si>
  <si>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</si>
  <si>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</si>
  <si>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</si>
  <si>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</si>
  <si>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</si>
  <si>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</si>
  <si>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</si>
  <si>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</si>
  <si>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</si>
  <si>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</si>
  <si>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</si>
  <si>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</si>
  <si>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</si>
  <si>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</si>
  <si>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</si>
  <si>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</si>
  <si>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</si>
  <si>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</si>
  <si>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</si>
  <si>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</si>
  <si>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</si>
  <si>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</si>
  <si>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</si>
  <si>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</si>
  <si>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</si>
  <si>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</si>
  <si>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</si>
  <si>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</si>
  <si>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</si>
  <si>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</si>
  <si>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</si>
  <si>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</si>
  <si>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</si>
  <si>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</si>
  <si>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</si>
  <si>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</si>
  <si>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</si>
  <si>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</si>
  <si>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</si>
  <si>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</si>
  <si>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</si>
  <si>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</si>
  <si>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</si>
  <si>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</si>
  <si>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</si>
  <si>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</si>
  <si>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</si>
  <si>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</si>
  <si>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</si>
  <si>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</si>
  <si>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</si>
  <si>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</si>
  <si>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</si>
  <si>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</si>
  <si>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</si>
  <si>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</si>
  <si>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</si>
  <si>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</si>
  <si>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</si>
  <si>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</si>
  <si>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</si>
  <si>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</si>
  <si>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</si>
  <si>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</si>
  <si>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</si>
  <si>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</si>
  <si>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</si>
  <si>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</si>
  <si>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</si>
  <si>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</si>
  <si>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</si>
  <si>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</si>
  <si>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</si>
  <si>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</si>
  <si>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</si>
  <si>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</si>
  <si>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</si>
  <si>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</si>
  <si>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</si>
  <si>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</si>
  <si>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</si>
  <si>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</si>
  <si>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</si>
  <si>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</si>
  <si>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</si>
  <si>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</si>
  <si>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</si>
  <si>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</si>
  <si>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</si>
  <si>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</si>
  <si>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</si>
  <si>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</si>
  <si>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</si>
  <si>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</si>
  <si>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</si>
  <si>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</si>
  <si>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</si>
  <si>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</si>
  <si>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</si>
  <si>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</si>
  <si>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</si>
  <si>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</si>
  <si>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</si>
  <si>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</si>
  <si>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</si>
  <si>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</si>
  <si>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</si>
  <si>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</si>
  <si>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</si>
  <si>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</si>
  <si>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</si>
  <si>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</si>
  <si>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</si>
  <si>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</si>
  <si>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</si>
  <si>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</si>
  <si>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</si>
  <si>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</si>
  <si>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</si>
  <si>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</si>
  <si>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</si>
  <si>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</si>
  <si>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</si>
  <si>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</si>
  <si>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</si>
  <si>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</si>
  <si>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</si>
  <si>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</si>
  <si>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</si>
  <si>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</si>
  <si>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</si>
  <si>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</si>
  <si>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</si>
  <si>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</si>
  <si>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</si>
  <si>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</si>
  <si>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</si>
  <si>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</si>
  <si>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</si>
  <si>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</si>
  <si>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</si>
  <si>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</si>
  <si>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</si>
  <si>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</si>
  <si>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</si>
  <si>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</si>
  <si>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</si>
  <si>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</si>
  <si>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</si>
  <si>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</si>
  <si>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</si>
  <si>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</si>
  <si>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</si>
  <si>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</si>
  <si>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</si>
  <si>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</si>
  <si>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</si>
  <si>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</si>
  <si>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</si>
  <si>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</si>
  <si>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</si>
  <si>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</si>
  <si>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</si>
  <si>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</si>
  <si>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</si>
  <si>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</si>
  <si>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</si>
  <si>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</si>
  <si>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</si>
  <si>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</si>
  <si>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</si>
  <si>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</si>
  <si>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</si>
  <si>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</si>
  <si>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</si>
  <si>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</si>
  <si>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</si>
  <si>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</si>
  <si>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</si>
  <si>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</si>
  <si>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</si>
  <si>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</si>
  <si>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</si>
  <si>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</si>
  <si>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</si>
  <si>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</si>
  <si>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</si>
  <si>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</si>
  <si>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</si>
  <si>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</si>
  <si>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</si>
  <si>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</si>
  <si>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</si>
  <si>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</si>
  <si>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</si>
  <si>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</si>
  <si>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</si>
  <si>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</si>
  <si>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</si>
  <si>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</si>
  <si>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</si>
  <si>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</si>
  <si>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</si>
  <si>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</si>
  <si>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</si>
  <si>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</si>
  <si>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</si>
  <si>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</si>
  <si>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</si>
  <si>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</si>
  <si>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</si>
  <si>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</si>
  <si>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</si>
  <si>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</si>
  <si>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</si>
  <si>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</si>
  <si>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</si>
  <si>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</si>
  <si>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</si>
  <si>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</si>
  <si>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</si>
  <si>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</si>
  <si>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</si>
  <si>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</si>
  <si>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</si>
  <si>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</si>
  <si>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</si>
  <si>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</si>
  <si>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</si>
  <si>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</si>
  <si>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</si>
  <si>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</si>
  <si>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</si>
  <si>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</si>
  <si>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</si>
  <si>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</si>
  <si>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</si>
  <si>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</si>
  <si>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</si>
  <si>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</si>
  <si>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</si>
  <si>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</si>
  <si>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</si>
  <si>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</si>
  <si>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</si>
  <si>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</si>
  <si>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</si>
  <si>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</si>
  <si>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</si>
  <si>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</si>
  <si>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</si>
  <si>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</si>
  <si>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</si>
  <si>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</si>
  <si>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</si>
  <si>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</si>
  <si>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</si>
  <si>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</si>
  <si>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</si>
  <si>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</si>
  <si>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</si>
  <si>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</si>
  <si>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</si>
  <si>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</si>
  <si>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</si>
  <si>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</si>
  <si>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</si>
  <si>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</si>
  <si>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</si>
  <si>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</si>
  <si>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</si>
  <si>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</si>
  <si>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</si>
  <si>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</si>
  <si>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</si>
  <si>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</si>
  <si>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</si>
  <si>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</si>
  <si>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</si>
  <si>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</si>
  <si>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</si>
  <si>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</si>
  <si>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</si>
  <si>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</si>
  <si>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</si>
  <si>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</si>
  <si>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</si>
  <si>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</si>
  <si>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</si>
  <si>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</si>
  <si>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</si>
  <si>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</si>
  <si>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</si>
  <si>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</si>
  <si>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</si>
  <si>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</si>
  <si>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</si>
  <si>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</si>
  <si>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</si>
  <si>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</si>
  <si>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</si>
  <si>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</si>
  <si>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</si>
  <si>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</si>
  <si>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</si>
  <si>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</si>
  <si>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</si>
  <si>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</si>
  <si>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</si>
  <si>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</si>
  <si>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</si>
  <si>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</si>
  <si>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</si>
  <si>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</si>
  <si>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</si>
  <si>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</si>
  <si>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</si>
  <si>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</si>
  <si>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</si>
  <si>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</si>
  <si>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</si>
  <si>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</si>
  <si>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</si>
  <si>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</si>
  <si>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</si>
  <si>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</si>
  <si>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</si>
  <si>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</si>
  <si>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</si>
  <si>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</si>
  <si>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</si>
  <si>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</si>
  <si>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</si>
  <si>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</si>
  <si>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</si>
  <si>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</si>
  <si>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</si>
  <si>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</si>
  <si>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</si>
  <si>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</si>
  <si>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</si>
  <si>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</si>
  <si>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</si>
  <si>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</si>
  <si>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</si>
  <si>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</si>
  <si>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</si>
  <si>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</si>
  <si>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</si>
  <si>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</si>
  <si>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</si>
  <si>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</si>
  <si>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</si>
  <si>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</si>
  <si>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</si>
  <si>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</si>
  <si>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</si>
  <si>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</si>
  <si>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</si>
  <si>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</si>
  <si>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</si>
  <si>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</si>
  <si>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</si>
  <si>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</si>
  <si>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</si>
  <si>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</si>
  <si>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</si>
  <si>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</si>
  <si>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</si>
  <si>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</si>
  <si>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</si>
  <si>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</si>
  <si>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</si>
  <si>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</si>
  <si>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</si>
  <si>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</si>
  <si>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</si>
  <si>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</si>
  <si>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</si>
  <si>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</si>
  <si>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</si>
  <si>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</si>
  <si>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</si>
  <si>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</si>
  <si>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</si>
  <si>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</si>
  <si>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</si>
  <si>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</si>
  <si>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</si>
  <si>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</si>
  <si>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</si>
  <si>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</si>
  <si>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</si>
  <si>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</si>
  <si>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</si>
  <si>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</si>
  <si>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</si>
  <si>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</si>
  <si>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</si>
  <si>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</si>
  <si>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</si>
  <si>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</si>
  <si>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</si>
  <si>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</si>
  <si>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</si>
  <si>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</si>
  <si>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</si>
  <si>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</si>
  <si>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</si>
  <si>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</si>
  <si>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</si>
  <si>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</si>
  <si>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</si>
  <si>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</si>
  <si>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</si>
  <si>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</si>
  <si>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</si>
  <si>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</si>
  <si>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</si>
  <si>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</si>
  <si>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</si>
  <si>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</si>
  <si>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</si>
  <si>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</si>
  <si>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</si>
  <si>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</si>
  <si>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</si>
  <si>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</si>
  <si>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</si>
  <si>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</si>
  <si>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</si>
  <si>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</si>
  <si>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</si>
  <si>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</si>
  <si>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</si>
  <si>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</si>
  <si>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</si>
  <si>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</si>
  <si>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</si>
  <si>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</si>
  <si>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</si>
  <si>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</si>
  <si>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</si>
  <si>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</si>
  <si>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</si>
  <si>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</si>
  <si>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</si>
  <si>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</si>
  <si>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</si>
  <si>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</si>
  <si>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</si>
  <si>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</si>
  <si>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</si>
  <si>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</si>
  <si>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</si>
  <si>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</si>
  <si>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</si>
  <si>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</si>
  <si>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</si>
  <si>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</si>
  <si>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</si>
  <si>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</si>
  <si>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</si>
  <si>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</si>
  <si>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</si>
  <si>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</si>
  <si>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</si>
  <si>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</si>
  <si>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</si>
  <si>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</si>
  <si>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</si>
  <si>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</si>
  <si>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</si>
  <si>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</si>
  <si>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</si>
  <si>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</si>
  <si>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</si>
  <si>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</si>
  <si>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</si>
  <si>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</si>
  <si>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</si>
  <si>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</si>
  <si>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</si>
  <si>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</si>
  <si>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</si>
  <si>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</si>
  <si>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</si>
  <si>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</si>
  <si>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</si>
  <si>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</si>
  <si>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</si>
  <si>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</si>
  <si>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</si>
  <si>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</si>
  <si>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</si>
  <si>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</si>
  <si>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</si>
  <si>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</si>
  <si>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</si>
  <si>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</si>
  <si>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</si>
  <si>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</si>
  <si>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</si>
  <si>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</si>
  <si>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</si>
  <si>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</si>
  <si>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</si>
  <si>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</si>
  <si>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</si>
  <si>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</si>
  <si>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</si>
  <si>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</si>
  <si>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</si>
  <si>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</si>
  <si>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</si>
  <si>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</si>
  <si>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</si>
  <si>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</si>
  <si>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</si>
  <si>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</si>
  <si>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</si>
  <si>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</si>
  <si>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</si>
  <si>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</si>
  <si>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</si>
  <si>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</si>
  <si>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</si>
  <si>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</si>
  <si>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</si>
  <si>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</si>
  <si>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</si>
  <si>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</si>
  <si>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</si>
  <si>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</si>
  <si>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</si>
  <si>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</si>
  <si>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</si>
  <si>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</si>
  <si>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</si>
  <si>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</si>
  <si>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</si>
  <si>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</si>
  <si>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</si>
  <si>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</si>
  <si>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</si>
  <si>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</si>
  <si>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</si>
  <si>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</si>
  <si>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</si>
  <si>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</si>
  <si>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</si>
  <si>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</si>
  <si>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</si>
  <si>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</si>
  <si>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</si>
  <si>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</si>
  <si>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</si>
  <si>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</si>
  <si>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</si>
  <si>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</si>
  <si>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</si>
  <si>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</si>
  <si>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</si>
  <si>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</si>
  <si>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</si>
  <si>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</si>
  <si>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</si>
  <si>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</si>
  <si>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</si>
  <si>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</si>
  <si>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</si>
  <si>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</si>
  <si>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</si>
  <si>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</si>
  <si>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</si>
  <si>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</si>
  <si>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</si>
  <si>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</si>
  <si>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</si>
  <si>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</si>
  <si>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</si>
  <si>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</si>
  <si>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</si>
  <si>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</si>
  <si>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</si>
  <si>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</si>
  <si>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</si>
  <si>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</si>
  <si>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</si>
  <si>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</si>
  <si>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</si>
  <si>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</si>
  <si>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</si>
  <si>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</si>
  <si>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</si>
  <si>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</si>
  <si>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</si>
  <si>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</si>
  <si>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</si>
  <si>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</si>
  <si>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</si>
  <si>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</si>
  <si>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</si>
  <si>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</si>
  <si>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</si>
  <si>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</si>
  <si>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</si>
  <si>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</si>
  <si>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</si>
  <si>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</si>
  <si>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</si>
  <si>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</si>
  <si>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</si>
  <si>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</si>
  <si>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</si>
  <si>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</si>
  <si>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</si>
  <si>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</si>
  <si>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</si>
  <si>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</si>
  <si>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</si>
  <si>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</si>
  <si>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</si>
  <si>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</si>
  <si>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</si>
  <si>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</si>
  <si>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</si>
  <si>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</si>
  <si>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</si>
  <si>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</si>
  <si>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</si>
  <si>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</si>
  <si>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</si>
  <si>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</si>
  <si>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</si>
  <si>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</si>
  <si>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</si>
  <si>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</si>
  <si>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</si>
  <si>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</si>
  <si>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</si>
  <si>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</si>
  <si>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</si>
  <si>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</si>
  <si>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</si>
  <si>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</si>
  <si>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</si>
  <si>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</si>
  <si>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</si>
  <si>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</si>
  <si>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</si>
  <si>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</si>
  <si>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</si>
  <si>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</si>
  <si>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</si>
  <si>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</si>
  <si>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</si>
  <si>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</si>
  <si>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</si>
  <si>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</si>
  <si>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</si>
  <si>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</si>
  <si>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</si>
  <si>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</si>
  <si>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</si>
  <si>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</si>
  <si>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</si>
  <si>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</si>
  <si>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</si>
  <si>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</si>
  <si>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</si>
  <si>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</si>
  <si>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</si>
  <si>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</si>
  <si>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</si>
  <si>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</si>
  <si>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</si>
  <si>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</si>
  <si>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</si>
  <si>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</si>
  <si>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</si>
  <si>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</si>
  <si>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</si>
  <si>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</si>
  <si>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</si>
  <si>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</si>
  <si>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</si>
  <si>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</si>
  <si>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</si>
  <si>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</si>
  <si>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</si>
  <si>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</si>
  <si>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</si>
  <si>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</si>
  <si>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</si>
  <si>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</si>
  <si>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</si>
  <si>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</si>
  <si>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</si>
  <si>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</si>
  <si>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</si>
  <si>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</si>
  <si>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</si>
  <si>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</si>
  <si>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</si>
  <si>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</si>
  <si>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</si>
  <si>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</si>
  <si>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</si>
  <si>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</si>
  <si>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</si>
  <si>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</si>
  <si>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</si>
  <si>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</si>
  <si>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</si>
  <si>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</si>
  <si>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</si>
  <si>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</si>
  <si>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</si>
  <si>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</si>
  <si>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</si>
  <si>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</si>
  <si>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</si>
  <si>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</si>
  <si>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</si>
  <si>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</si>
  <si>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</si>
  <si>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</si>
  <si>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</si>
  <si>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</si>
  <si>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</si>
  <si>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</si>
  <si>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</si>
  <si>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</si>
  <si>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</si>
  <si>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</si>
  <si>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</si>
  <si>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</si>
  <si>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</si>
  <si>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</si>
  <si>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</si>
  <si>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</si>
  <si>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</si>
  <si>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</si>
  <si>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</si>
  <si>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</si>
  <si>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</si>
  <si>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</si>
  <si>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</si>
  <si>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</si>
  <si>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</si>
  <si>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</si>
  <si>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</si>
  <si>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</si>
  <si>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</si>
  <si>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</si>
  <si>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</si>
  <si>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</si>
  <si>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</si>
  <si>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</si>
  <si>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</si>
  <si>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</si>
  <si>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</si>
  <si>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</si>
  <si>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</si>
  <si>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</si>
  <si>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</si>
  <si>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</si>
  <si>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</si>
  <si>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</si>
  <si>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</si>
  <si>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</si>
  <si>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</si>
  <si>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</si>
  <si>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</si>
  <si>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</si>
  <si>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</si>
  <si>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</si>
  <si>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</si>
  <si>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</si>
  <si>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</si>
  <si>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</si>
  <si>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</si>
  <si>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</si>
  <si>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</si>
  <si>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</si>
  <si>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</si>
  <si>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</si>
  <si>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</si>
  <si>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</si>
  <si>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</si>
  <si>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</si>
  <si>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</si>
  <si>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</si>
  <si>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</si>
  <si>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</si>
  <si>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</si>
  <si>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</si>
  <si>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</si>
  <si>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</si>
  <si>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</si>
  <si>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</si>
  <si>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</si>
  <si>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</si>
  <si>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</si>
  <si>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</si>
  <si>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</si>
  <si>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</si>
  <si>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</si>
  <si>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</si>
  <si>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</si>
  <si>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</si>
  <si>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</si>
  <si>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</si>
  <si>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</si>
  <si>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</si>
  <si>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</si>
  <si>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</si>
  <si>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</si>
  <si>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</si>
  <si>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</si>
  <si>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</si>
  <si>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</si>
  <si>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</si>
  <si>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</si>
  <si>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</si>
  <si>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</si>
  <si>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</si>
  <si>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</si>
  <si>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</si>
  <si>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</si>
  <si>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</si>
  <si>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</si>
  <si>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</si>
  <si>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</si>
  <si>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</si>
  <si>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</si>
  <si>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</si>
  <si>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</si>
  <si>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</si>
  <si>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</si>
  <si>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</si>
  <si>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</si>
  <si>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</si>
  <si>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</si>
  <si>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</si>
  <si>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</si>
  <si>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</si>
  <si>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</si>
  <si>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</si>
  <si>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</si>
  <si>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</si>
  <si>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</si>
  <si>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</si>
  <si>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</si>
  <si>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</si>
  <si>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</si>
  <si>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</si>
  <si>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</si>
  <si>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</si>
  <si>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</si>
  <si>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</si>
  <si>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</si>
  <si>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</si>
  <si>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</si>
  <si>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</si>
  <si>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</si>
  <si>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</si>
  <si>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</si>
  <si>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</si>
  <si>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</si>
  <si>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</si>
  <si>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</si>
  <si>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</si>
  <si>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</si>
  <si>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</si>
  <si>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</si>
  <si>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</si>
  <si>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</si>
  <si>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</si>
  <si>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</si>
  <si>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</si>
  <si>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</si>
  <si>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</si>
  <si>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</si>
  <si>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</si>
  <si>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</si>
  <si>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</si>
  <si>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</si>
  <si>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</si>
  <si>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</si>
  <si>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</si>
  <si>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</si>
  <si>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</si>
  <si>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</si>
  <si>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</si>
  <si>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</si>
  <si>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</si>
  <si>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</si>
  <si>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</si>
  <si>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</si>
  <si>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</si>
  <si>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</si>
  <si>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</si>
  <si>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</si>
  <si>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</si>
  <si>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</si>
  <si>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</si>
  <si>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</si>
  <si>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</si>
  <si>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</si>
  <si>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</si>
  <si>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</si>
  <si>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</si>
  <si>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</si>
  <si>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</si>
  <si>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</si>
  <si>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</si>
  <si>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</si>
  <si>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</si>
  <si>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</si>
  <si>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</si>
  <si>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</si>
  <si>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</si>
  <si>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</si>
  <si>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</si>
  <si>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</si>
  <si>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</si>
  <si>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</si>
  <si>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</si>
  <si>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</si>
  <si>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</si>
  <si>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</si>
  <si>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</si>
  <si>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</si>
  <si>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</si>
  <si>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</si>
  <si>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</si>
  <si>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</si>
  <si>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</si>
  <si>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</si>
  <si>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</si>
  <si>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</si>
  <si>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</si>
  <si>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</si>
  <si>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</si>
  <si>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</si>
  <si>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</si>
  <si>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</si>
  <si>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</si>
  <si>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</si>
  <si>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</si>
  <si>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</si>
  <si>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</si>
  <si>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</si>
  <si>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</si>
  <si>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</si>
  <si>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</si>
  <si>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</si>
  <si>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</si>
  <si>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</si>
  <si>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</si>
  <si>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</si>
  <si>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</si>
  <si>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</si>
  <si>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</si>
  <si>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</si>
  <si>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</si>
  <si>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</si>
  <si>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</si>
  <si>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</si>
  <si>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</si>
  <si>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</si>
  <si>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</si>
  <si>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</si>
  <si>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</si>
  <si>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</si>
  <si>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</si>
  <si>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</si>
  <si>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</si>
  <si>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</si>
  <si>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</si>
  <si>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</si>
  <si>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</si>
  <si>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</si>
  <si>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</si>
  <si>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</si>
  <si>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</si>
  <si>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</si>
  <si>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</si>
  <si>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</si>
  <si>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</si>
  <si>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</si>
  <si>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</si>
  <si>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</si>
  <si>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</si>
  <si>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</si>
  <si>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</si>
  <si>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</si>
  <si>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</si>
  <si>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</si>
  <si>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</si>
  <si>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</si>
  <si>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</si>
  <si>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</si>
  <si>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</si>
  <si>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</si>
  <si>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</si>
  <si>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</si>
  <si>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</si>
  <si>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</si>
  <si>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</si>
  <si>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</si>
  <si>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</si>
  <si>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</si>
  <si>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</si>
  <si>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</si>
  <si>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</si>
  <si>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</si>
  <si>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</si>
  <si>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</si>
  <si>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</si>
  <si>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</si>
  <si>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</si>
  <si>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</si>
  <si>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</si>
  <si>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</si>
  <si>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</si>
  <si>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</si>
  <si>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</si>
  <si>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</si>
  <si>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</si>
  <si>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</si>
  <si>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</si>
  <si>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</si>
  <si>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</si>
  <si>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</si>
  <si>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</si>
  <si>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</si>
  <si>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</si>
  <si>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</si>
  <si>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</si>
  <si>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</si>
  <si>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</si>
  <si>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</si>
  <si>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</si>
  <si>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</si>
  <si>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</si>
  <si>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</si>
  <si>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</si>
  <si>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</si>
  <si>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</si>
  <si>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</si>
  <si>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</si>
  <si>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</si>
  <si>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</si>
  <si>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</si>
  <si>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</si>
  <si>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</si>
  <si>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</si>
  <si>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</si>
  <si>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</si>
  <si>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</si>
  <si>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</si>
  <si>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</si>
  <si>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</si>
  <si>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</si>
  <si>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</si>
  <si>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</si>
  <si>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</si>
  <si>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</si>
  <si>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</si>
  <si>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</si>
  <si>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</si>
  <si>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</si>
  <si>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</si>
  <si>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</si>
  <si>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</si>
  <si>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</si>
  <si>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</si>
  <si>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</si>
  <si>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</si>
  <si>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</si>
  <si>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</si>
  <si>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</si>
  <si>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</si>
  <si>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</si>
  <si>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</si>
  <si>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</si>
  <si>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</si>
  <si>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</si>
  <si>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</si>
  <si>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</si>
  <si>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</si>
  <si>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</si>
  <si>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</si>
  <si>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</si>
  <si>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</si>
  <si>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</si>
  <si>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</si>
  <si>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</si>
  <si>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</si>
  <si>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</si>
  <si>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</si>
  <si>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</si>
  <si>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</si>
  <si>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</si>
  <si>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</si>
  <si>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</si>
  <si>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</si>
  <si>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</si>
  <si>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</si>
  <si>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</si>
  <si>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</si>
  <si>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</si>
  <si>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</si>
  <si>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</si>
  <si>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</si>
  <si>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</si>
  <si>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</si>
  <si>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</si>
  <si>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</si>
  <si>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</si>
  <si>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</si>
  <si>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</si>
  <si>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</si>
  <si>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</si>
  <si>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</si>
  <si>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</si>
  <si>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</si>
  <si>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</si>
  <si>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</si>
  <si>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</si>
  <si>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</si>
  <si>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</si>
  <si>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</si>
  <si>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</si>
  <si>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</si>
  <si>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</si>
  <si>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</si>
  <si>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</si>
  <si>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</si>
  <si>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</si>
  <si>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</si>
  <si>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</si>
  <si>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</si>
  <si>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</si>
  <si>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</si>
  <si>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</si>
  <si>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</si>
  <si>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</si>
  <si>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</si>
  <si>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</si>
  <si>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</si>
  <si>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</si>
  <si>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</si>
  <si>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</si>
  <si>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</si>
  <si>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</si>
  <si>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</si>
  <si>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</si>
  <si>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</si>
  <si>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</si>
  <si>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</si>
  <si>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</si>
  <si>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</si>
  <si>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</si>
  <si>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</si>
  <si>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</si>
  <si>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</si>
  <si>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</si>
  <si>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</si>
  <si>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</si>
  <si>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</si>
  <si>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</si>
  <si>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</si>
  <si>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</si>
  <si>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</si>
  <si>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</si>
  <si>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</si>
  <si>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</si>
  <si>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</si>
  <si>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</si>
  <si>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</si>
  <si>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</si>
  <si>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</si>
  <si>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</si>
  <si>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</si>
  <si>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</si>
  <si>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</si>
  <si>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</si>
  <si>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</si>
  <si>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</si>
  <si>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</si>
  <si>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</si>
  <si>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</si>
  <si>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</si>
  <si>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</si>
  <si>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</si>
  <si>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</si>
  <si>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</si>
  <si>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</si>
  <si>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</si>
  <si>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</si>
  <si>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</si>
  <si>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</si>
  <si>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</si>
  <si>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</si>
  <si>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</si>
  <si>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</si>
  <si>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</si>
  <si>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</si>
  <si>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</si>
  <si>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</si>
  <si>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</si>
  <si>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</si>
  <si>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</si>
  <si>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</si>
  <si>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</si>
  <si>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</si>
  <si>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</si>
  <si>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</si>
  <si>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</si>
  <si>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</si>
  <si>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</si>
  <si>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</si>
  <si>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</si>
  <si>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</si>
  <si>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</si>
  <si>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</si>
  <si>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</si>
  <si>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</si>
  <si>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</si>
  <si>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</si>
  <si>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</si>
  <si>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</si>
  <si>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</si>
  <si>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</si>
  <si>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</si>
  <si>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</si>
  <si>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</si>
  <si>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</si>
  <si>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</si>
  <si>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</si>
  <si>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</si>
  <si>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</si>
  <si>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</si>
  <si>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</si>
  <si>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</si>
  <si>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</si>
  <si>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</si>
  <si>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</si>
  <si>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</si>
  <si>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</si>
  <si>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</si>
  <si>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</si>
  <si>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</si>
  <si>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</si>
  <si>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</si>
  <si>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</si>
  <si>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</si>
  <si>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</si>
  <si>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</si>
  <si>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</si>
  <si>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</si>
  <si>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</si>
  <si>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</si>
  <si>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</si>
  <si>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</si>
  <si>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</si>
  <si>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</si>
  <si>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</si>
  <si>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</si>
  <si>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</si>
  <si>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</si>
  <si>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</si>
  <si>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</si>
  <si>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</si>
  <si>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</si>
  <si>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</si>
  <si>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</si>
  <si>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</si>
  <si>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</si>
  <si>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</si>
  <si>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</si>
  <si>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</si>
  <si>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</si>
  <si>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</si>
  <si>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</si>
  <si>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</si>
  <si>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</si>
  <si>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</si>
  <si>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</si>
  <si>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</si>
  <si>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</si>
  <si>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</si>
  <si>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</si>
  <si>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</si>
  <si>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</si>
  <si>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</si>
  <si>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</si>
  <si>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</si>
  <si>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</si>
  <si>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</si>
  <si>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</si>
  <si>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</si>
  <si>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</si>
  <si>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</si>
  <si>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</si>
  <si>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</si>
  <si>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</si>
  <si>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</si>
  <si>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</si>
  <si>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</si>
  <si>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</si>
  <si>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</si>
  <si>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</si>
  <si>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</si>
  <si>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</si>
  <si>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</si>
  <si>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</si>
  <si>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</si>
  <si>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</si>
  <si>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</si>
  <si>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</si>
  <si>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</si>
  <si>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</si>
  <si>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</si>
  <si>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</si>
  <si>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</si>
  <si>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</si>
  <si>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</si>
  <si>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</si>
  <si>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</si>
  <si>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</si>
  <si>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</si>
  <si>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</si>
  <si>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</si>
  <si>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</si>
  <si>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</si>
  <si>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</si>
  <si>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</si>
  <si>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</si>
  <si>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</si>
  <si>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</si>
  <si>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</si>
  <si>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</si>
  <si>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</si>
  <si>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</si>
  <si>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</si>
  <si>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</si>
  <si>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</si>
  <si>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</si>
  <si>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</si>
  <si>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</si>
  <si>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</si>
  <si>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</si>
  <si>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</si>
  <si>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</si>
  <si>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</si>
  <si>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</si>
  <si>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</si>
  <si>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</si>
  <si>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</si>
  <si>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</si>
  <si>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</si>
  <si>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</si>
  <si>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</si>
  <si>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</si>
  <si>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</si>
  <si>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</si>
  <si>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</si>
  <si>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</si>
  <si>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</si>
  <si>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</si>
  <si>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</si>
  <si>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</si>
  <si>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</si>
  <si>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</si>
  <si>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</si>
  <si>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</si>
  <si>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</si>
  <si>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</si>
  <si>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</si>
  <si>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</si>
  <si>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</si>
  <si>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</si>
  <si>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</si>
  <si>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</si>
  <si>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</si>
  <si>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</si>
  <si>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</si>
  <si>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</si>
  <si>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</si>
  <si>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</si>
  <si>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</si>
  <si>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</si>
  <si>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</si>
  <si>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</si>
  <si>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</si>
  <si>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</si>
  <si>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</si>
  <si>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</si>
  <si>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</si>
  <si>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</si>
  <si>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</si>
  <si>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</si>
  <si>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</si>
  <si>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</si>
  <si>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</si>
  <si>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</si>
  <si>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</si>
  <si>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</si>
  <si>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</si>
  <si>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</si>
  <si>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</si>
  <si>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</si>
  <si>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</si>
  <si>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</si>
  <si>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</si>
  <si>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</si>
  <si>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</si>
  <si>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</si>
  <si>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</si>
  <si>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</si>
  <si>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</si>
  <si>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</si>
  <si>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</si>
  <si>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</si>
  <si>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</si>
  <si>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</si>
  <si>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</si>
  <si>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</si>
  <si>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</si>
  <si>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</si>
  <si>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</si>
  <si>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</si>
  <si>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</si>
  <si>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</si>
  <si>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</si>
  <si>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</si>
  <si>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</si>
  <si>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</si>
  <si>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</si>
  <si>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</si>
  <si>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</si>
  <si>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</si>
  <si>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</si>
  <si>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</si>
  <si>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</si>
  <si>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</si>
  <si>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</si>
  <si>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</si>
  <si>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</si>
  <si>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</si>
  <si>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</si>
  <si>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</si>
  <si>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</si>
  <si>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</si>
  <si>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</si>
  <si>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</si>
  <si>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</si>
  <si>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</si>
  <si>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</si>
  <si>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</si>
  <si>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</si>
  <si>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</si>
  <si>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</si>
  <si>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</si>
  <si>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</si>
  <si>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</si>
  <si>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</si>
  <si>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</si>
  <si>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</si>
  <si>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</si>
  <si>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</si>
  <si>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</si>
  <si>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</si>
  <si>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</si>
  <si>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</si>
  <si>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</si>
  <si>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</si>
  <si>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</si>
  <si>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</si>
  <si>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</si>
  <si>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</si>
  <si>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</si>
  <si>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</si>
  <si>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</si>
  <si>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</si>
  <si>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</si>
  <si>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</si>
  <si>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</si>
  <si>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</si>
  <si>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</si>
  <si>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</si>
  <si>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</si>
  <si>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</si>
  <si>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</si>
  <si>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</si>
  <si>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</si>
  <si>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</si>
  <si>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</si>
  <si>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</si>
  <si>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</si>
  <si>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</si>
  <si>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</si>
  <si>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</si>
  <si>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</si>
  <si>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</si>
  <si>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</si>
  <si>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</si>
  <si>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</si>
  <si>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</si>
  <si>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</si>
  <si>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</si>
  <si>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</si>
  <si>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</si>
  <si>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</si>
  <si>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</si>
  <si>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</si>
  <si>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</si>
  <si>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</si>
  <si>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</si>
  <si>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</si>
  <si>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</si>
  <si>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</si>
  <si>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</si>
  <si>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</si>
  <si>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</si>
  <si>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</si>
  <si>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</si>
  <si>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</si>
  <si>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</si>
  <si>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</si>
  <si>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</si>
  <si>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</si>
  <si>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</si>
  <si>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</si>
  <si>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</si>
  <si>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</si>
  <si>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</si>
  <si>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</si>
  <si>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</si>
  <si>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</si>
  <si>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</si>
  <si>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</si>
  <si>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</si>
  <si>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</si>
  <si>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</si>
  <si>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</si>
  <si>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</si>
  <si>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</si>
  <si>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</si>
  <si>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</si>
  <si>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</si>
  <si>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</si>
  <si>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</si>
  <si>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</si>
  <si>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</si>
  <si>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</si>
  <si>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</si>
  <si>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</si>
  <si>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</si>
  <si>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</si>
  <si>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</si>
  <si>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</si>
  <si>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</si>
  <si>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</si>
  <si>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</si>
  <si>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</si>
  <si>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</si>
  <si>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</si>
  <si>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</si>
  <si>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</si>
  <si>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</si>
  <si>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</si>
  <si>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</si>
  <si>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</si>
  <si>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</si>
  <si>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</si>
  <si>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</si>
  <si>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</si>
  <si>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</si>
  <si>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</si>
  <si>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</si>
  <si>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</si>
  <si>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</si>
  <si>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</si>
  <si>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</si>
  <si>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</si>
  <si>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</si>
  <si>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</si>
  <si>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</si>
  <si>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</si>
  <si>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</si>
  <si>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</si>
  <si>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</si>
  <si>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</si>
  <si>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</si>
  <si>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</si>
  <si>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</si>
  <si>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</si>
  <si>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</si>
  <si>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</si>
  <si>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</si>
  <si>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</si>
  <si>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</si>
  <si>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</si>
  <si>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</si>
  <si>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</si>
  <si>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</si>
  <si>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</si>
  <si>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</si>
  <si>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</si>
  <si>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</si>
  <si>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</si>
  <si>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</si>
  <si>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</si>
  <si>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</si>
  <si>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</si>
  <si>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</si>
  <si>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</si>
  <si>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</si>
  <si>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</si>
  <si>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</si>
  <si>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</si>
  <si>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</si>
  <si>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</si>
  <si>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</si>
  <si>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</si>
  <si>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</si>
  <si>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</si>
  <si>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</si>
  <si>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</si>
  <si>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</si>
  <si>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</si>
  <si>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</si>
  <si>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</si>
  <si>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</si>
  <si>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</si>
  <si>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</si>
  <si>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</si>
  <si>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</si>
  <si>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</si>
  <si>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</si>
  <si>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</si>
  <si>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</si>
  <si>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</si>
  <si>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</si>
  <si>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</si>
  <si>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</si>
  <si>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</si>
  <si>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</si>
  <si>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</si>
  <si>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</si>
  <si>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</si>
  <si>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</si>
  <si>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</si>
  <si>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</si>
  <si>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</si>
  <si>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</si>
  <si>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</si>
  <si>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</si>
  <si>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</si>
  <si>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</si>
  <si>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</si>
  <si>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</si>
  <si>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</si>
  <si>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</si>
  <si>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</si>
  <si>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</si>
  <si>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</si>
  <si>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</si>
  <si>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</si>
  <si>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</si>
  <si>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</si>
  <si>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</si>
  <si>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</si>
  <si>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</si>
  <si>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</si>
  <si>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</si>
  <si>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</si>
  <si>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</si>
  <si>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</si>
  <si>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</si>
  <si>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</si>
  <si>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</si>
  <si>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</si>
  <si>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</si>
  <si>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</si>
  <si>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</si>
  <si>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</si>
  <si>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</si>
  <si>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</si>
  <si>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</si>
  <si>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</si>
  <si>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</si>
  <si>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</si>
  <si>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</si>
  <si>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</si>
  <si>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</si>
  <si>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</si>
  <si>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</si>
  <si>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</si>
  <si>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</si>
  <si>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</si>
  <si>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</si>
  <si>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</si>
  <si>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</si>
  <si>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</si>
  <si>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</si>
  <si>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</si>
  <si>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</si>
  <si>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</si>
  <si>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</si>
  <si>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</si>
  <si>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</si>
  <si>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</si>
  <si>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</si>
  <si>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</si>
  <si>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</si>
  <si>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</si>
  <si>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</si>
  <si>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</si>
  <si>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</si>
  <si>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</si>
  <si>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</si>
  <si>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</si>
  <si>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</si>
  <si>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</si>
  <si>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</si>
  <si>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</si>
  <si>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</si>
  <si>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</si>
  <si>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</si>
  <si>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</si>
  <si>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</si>
  <si>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</si>
  <si>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</si>
  <si>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</si>
  <si>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</si>
  <si>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</si>
  <si>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</si>
  <si>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</si>
  <si>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</si>
  <si>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</si>
  <si>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</si>
  <si>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</si>
  <si>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</si>
  <si>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</si>
  <si>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</si>
  <si>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</si>
  <si>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</si>
  <si>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</si>
  <si>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</si>
  <si>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</si>
  <si>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</si>
  <si>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</si>
  <si>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</si>
  <si>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</si>
  <si>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</si>
  <si>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</si>
  <si>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</si>
  <si>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</si>
  <si>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</si>
  <si>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</si>
  <si>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</si>
  <si>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</si>
  <si>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</si>
  <si>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</si>
  <si>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</si>
  <si>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</si>
  <si>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</si>
  <si>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</si>
  <si>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</si>
  <si>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</si>
  <si>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</si>
  <si>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</si>
  <si>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</si>
  <si>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</si>
  <si>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</si>
  <si>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</si>
  <si>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</si>
  <si>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</si>
  <si>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</si>
  <si>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</si>
  <si>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</si>
  <si>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</si>
  <si>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</si>
  <si>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</si>
  <si>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</si>
  <si>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</si>
  <si>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</si>
  <si>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</si>
  <si>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</si>
  <si>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</si>
  <si>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</si>
  <si>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</si>
  <si>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</si>
  <si>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</si>
  <si>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</si>
  <si>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</si>
  <si>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</si>
  <si>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</si>
  <si>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</si>
  <si>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</si>
  <si>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</si>
  <si>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</si>
  <si>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</si>
  <si>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</si>
  <si>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</si>
  <si>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</si>
  <si>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</si>
  <si>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</si>
  <si>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</si>
  <si>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</si>
  <si>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</si>
  <si>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</si>
  <si>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</si>
  <si>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</si>
  <si>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</si>
  <si>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</si>
  <si>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</si>
  <si>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</si>
  <si>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</si>
  <si>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</si>
  <si>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</si>
  <si>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</si>
  <si>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</si>
  <si>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</si>
  <si>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</si>
  <si>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</si>
  <si>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</si>
  <si>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</si>
  <si>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</si>
  <si>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</si>
  <si>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</si>
  <si>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</si>
  <si>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</si>
  <si>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</si>
  <si>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</si>
  <si>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</si>
  <si>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</si>
  <si>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</si>
  <si>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</si>
  <si>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</si>
  <si>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</si>
  <si>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</si>
  <si>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</si>
  <si>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</si>
  <si>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</si>
  <si>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</si>
  <si>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</si>
  <si>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</si>
  <si>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</si>
  <si>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</si>
  <si>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</si>
  <si>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</si>
  <si>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</si>
  <si>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</si>
  <si>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</si>
  <si>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</si>
  <si>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</si>
  <si>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</si>
  <si>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</si>
  <si>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</si>
  <si>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</si>
  <si>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</si>
  <si>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</si>
  <si>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</si>
  <si>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</si>
  <si>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</si>
  <si>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</si>
  <si>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</si>
  <si>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</si>
  <si>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</si>
  <si>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</si>
  <si>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</si>
  <si>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</si>
  <si>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</si>
  <si>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</si>
  <si>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</si>
  <si>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</si>
  <si>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</si>
  <si>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</si>
  <si>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</si>
  <si>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</si>
  <si>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</si>
  <si>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</si>
  <si>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</si>
  <si>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</si>
  <si>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</si>
  <si>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</si>
  <si>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</si>
  <si>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</si>
  <si>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</si>
  <si>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</si>
  <si>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</si>
  <si>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</si>
  <si>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</si>
  <si>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</si>
  <si>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</si>
  <si>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</si>
  <si>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</si>
  <si>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</si>
  <si>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</si>
  <si>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</si>
  <si>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</si>
  <si>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</si>
  <si>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</si>
  <si>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</si>
  <si>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</si>
  <si>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</si>
  <si>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</si>
  <si>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</si>
  <si>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</si>
  <si>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</si>
  <si>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</si>
  <si>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</si>
  <si>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</si>
  <si>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</si>
  <si>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</si>
  <si>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</si>
  <si>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</si>
  <si>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</si>
  <si>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</si>
  <si>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</si>
  <si>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</si>
  <si>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</si>
  <si>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</si>
  <si>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</si>
  <si>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</si>
  <si>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</si>
  <si>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</si>
  <si>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</si>
  <si>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</si>
  <si>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</si>
  <si>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</si>
  <si>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</si>
  <si>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</si>
  <si>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</si>
  <si>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</si>
  <si>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</si>
  <si>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</si>
  <si>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</si>
  <si>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</si>
  <si>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</si>
  <si>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</si>
  <si>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</si>
  <si>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</si>
  <si>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</si>
  <si>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</si>
  <si>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</si>
  <si>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</si>
  <si>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</si>
  <si>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</si>
  <si>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</si>
  <si>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</si>
  <si>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</si>
  <si>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</si>
  <si>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</si>
  <si>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</si>
  <si>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</si>
  <si>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</si>
  <si>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</si>
  <si>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</si>
  <si>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</si>
  <si>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</si>
  <si>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</si>
  <si>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</si>
  <si>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</si>
  <si>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</si>
  <si>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</si>
  <si>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</si>
  <si>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</si>
  <si>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</si>
  <si>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</si>
  <si>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</si>
  <si>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</si>
  <si>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</si>
  <si>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</si>
  <si>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</si>
  <si>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</si>
  <si>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</si>
  <si>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</si>
  <si>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</si>
  <si>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</si>
  <si>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</si>
  <si>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</si>
  <si>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</si>
  <si>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</si>
  <si>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</si>
  <si>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</si>
  <si>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</si>
  <si>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</si>
  <si>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</si>
  <si>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</si>
  <si>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</si>
  <si>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</si>
  <si>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</si>
  <si>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</si>
  <si>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</si>
  <si>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</si>
  <si>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</si>
  <si>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</si>
  <si>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</si>
  <si>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</si>
  <si>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</si>
  <si>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</si>
  <si>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</si>
  <si>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</si>
  <si>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</si>
  <si>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</si>
  <si>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</si>
  <si>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</si>
  <si>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</si>
  <si>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</si>
  <si>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</si>
  <si>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</si>
  <si>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</si>
  <si>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</si>
  <si>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</si>
  <si>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</si>
  <si>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</si>
  <si>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</si>
  <si>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</si>
  <si>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</si>
  <si>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</si>
  <si>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</si>
  <si>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</si>
  <si>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</si>
  <si>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</si>
  <si>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</si>
  <si>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</si>
  <si>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</si>
  <si>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</si>
  <si>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</si>
  <si>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</si>
  <si>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</si>
  <si>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</si>
  <si>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</si>
  <si>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</si>
  <si>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</si>
  <si>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</si>
  <si>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</si>
  <si>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</si>
  <si>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</si>
  <si>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</si>
  <si>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</si>
  <si>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</si>
  <si>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</si>
  <si>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</si>
  <si>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</si>
  <si>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</si>
  <si>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</si>
  <si>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</si>
  <si>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</si>
  <si>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</si>
  <si>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</si>
  <si>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</si>
  <si>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</si>
  <si>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</si>
  <si>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</si>
  <si>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</si>
  <si>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</si>
  <si>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</si>
  <si>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</si>
  <si>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</si>
  <si>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</si>
  <si>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</si>
  <si>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</si>
  <si>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</si>
  <si>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</si>
  <si>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</si>
  <si>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</si>
  <si>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</si>
  <si>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</si>
  <si>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</si>
  <si>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</si>
  <si>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</si>
  <si>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</si>
  <si>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</si>
  <si>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</si>
  <si>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</si>
  <si>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</si>
  <si>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</si>
  <si>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</si>
  <si>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</si>
  <si>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</si>
  <si>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</si>
  <si>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</si>
  <si>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</si>
  <si>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</si>
  <si>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</si>
  <si>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</si>
  <si>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</si>
  <si>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</si>
  <si>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</si>
  <si>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</si>
  <si>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</si>
  <si>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</si>
  <si>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</si>
  <si>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</si>
  <si>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</si>
  <si>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</si>
  <si>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</si>
  <si>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</si>
  <si>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</si>
  <si>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</si>
  <si>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</si>
  <si>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</si>
  <si>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</si>
  <si>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</si>
  <si>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</si>
  <si>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</si>
  <si>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</si>
  <si>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</si>
  <si>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</si>
  <si>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</si>
  <si>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</si>
  <si>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</si>
  <si>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</si>
  <si>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</si>
  <si>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</si>
  <si>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</si>
  <si>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</si>
  <si>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</si>
  <si>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</si>
  <si>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</si>
  <si>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</si>
  <si>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</si>
  <si>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</si>
  <si>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</si>
  <si>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</si>
  <si>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</si>
  <si>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</si>
  <si>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</si>
  <si>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</si>
  <si>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</si>
  <si>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</si>
  <si>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</si>
  <si>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</si>
  <si>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</si>
  <si>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</si>
  <si>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</si>
  <si>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</si>
  <si>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</si>
  <si>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</si>
  <si>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</si>
  <si>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</si>
  <si>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</si>
  <si>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</si>
  <si>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</si>
  <si>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</si>
  <si>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</si>
  <si>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</si>
  <si>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</si>
  <si>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</si>
  <si>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</si>
  <si>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</si>
  <si>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</si>
  <si>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</si>
  <si>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</si>
  <si>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</si>
  <si>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</si>
  <si>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</si>
  <si>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</si>
  <si>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</si>
  <si>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</si>
  <si>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</si>
  <si>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</si>
  <si>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</si>
  <si>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</si>
  <si>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</si>
  <si>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</si>
  <si>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</si>
  <si>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</si>
  <si>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</si>
  <si>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</si>
  <si>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</si>
  <si>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</si>
  <si>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</si>
  <si>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</si>
  <si>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</si>
  <si>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</si>
  <si>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</si>
  <si>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</si>
  <si>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</si>
  <si>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</si>
  <si>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</si>
  <si>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</si>
  <si>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</si>
  <si>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</si>
  <si>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</si>
  <si>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</si>
  <si>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</si>
  <si>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</si>
  <si>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</si>
  <si>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</si>
  <si>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</si>
  <si>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</si>
  <si>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</si>
  <si>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</si>
  <si>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</si>
  <si>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</si>
  <si>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</si>
  <si>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</si>
  <si>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</si>
  <si>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</si>
  <si>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</si>
  <si>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</si>
  <si>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</si>
  <si>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</si>
  <si>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</si>
  <si>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</si>
  <si>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</si>
  <si>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</si>
  <si>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</si>
  <si>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</si>
  <si>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</si>
  <si>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</si>
  <si>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</si>
  <si>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</si>
  <si>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</si>
  <si>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</si>
  <si>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</si>
  <si>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</si>
  <si>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</si>
  <si>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</si>
  <si>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</si>
  <si>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</si>
  <si>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</si>
  <si>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</si>
  <si>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</si>
  <si>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</si>
  <si>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</si>
  <si>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</si>
  <si>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</si>
  <si>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</si>
  <si>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</si>
  <si>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</si>
  <si>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</si>
  <si>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</si>
  <si>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</si>
  <si>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</si>
  <si>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</si>
  <si>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</si>
  <si>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</si>
  <si>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</si>
  <si>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</si>
  <si>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</si>
  <si>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</si>
  <si>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</si>
  <si>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</si>
  <si>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</si>
  <si>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</si>
  <si>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</si>
  <si>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</si>
  <si>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</si>
  <si>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</si>
  <si>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</si>
  <si>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</si>
  <si>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</si>
  <si>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</si>
  <si>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</si>
  <si>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</si>
  <si>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</si>
  <si>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</si>
  <si>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</si>
  <si>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</si>
  <si>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</si>
  <si>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</si>
  <si>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</si>
  <si>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</si>
  <si>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</si>
  <si>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</si>
  <si>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</si>
  <si>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</si>
  <si>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</si>
  <si>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</si>
  <si>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</si>
  <si>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</si>
  <si>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</si>
  <si>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</si>
  <si>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</si>
  <si>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</si>
  <si>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</si>
  <si>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</si>
  <si>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</si>
  <si>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</si>
  <si>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</si>
  <si>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</si>
  <si>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</si>
  <si>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</si>
  <si>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</si>
  <si>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</si>
  <si>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</si>
  <si>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CONSTELLIUM SE</t>
  </si>
  <si>
    <t>Marcus Becker</t>
  </si>
  <si>
    <t>marcus.becker@constellium.com</t>
  </si>
  <si>
    <t xml:space="preserve">+41 44 438 6720 </t>
  </si>
  <si>
    <t>Vice President &amp; Chief Procurement Officer</t>
  </si>
  <si>
    <t>Based on the data collected through its due diligence process, Constellium reasonably believes that sourced tin either did not come from the Covered Countries or came from recycled or scrap sources. Accordingly, Constellium determined that no additional due
diligence measures were required to be taken.</t>
  </si>
  <si>
    <t>100%</t>
  </si>
  <si>
    <t>See smelter list.</t>
  </si>
  <si>
    <t>We request our direct suppliers to be DRC conflict-free.</t>
  </si>
  <si>
    <t>Declaration is publicly available at: https://www.constellium.com/investors/governance</t>
  </si>
  <si>
    <t>All 3TG sources have been identified. See smelter list.</t>
  </si>
  <si>
    <t>not used in our products</t>
  </si>
  <si>
    <t>See our supplier code of conduct and sustainable sourcing policy at: https://www.constellium.com/sustainability/policies-reports-and-certifications</t>
  </si>
  <si>
    <t>A part of our sustainable sourcing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</si>
</sst>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cus.becker@constelliu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us.becker@constelliu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55" customHeight="1">
      <c r="A29" s="299"/>
      <c r="B29" s="312"/>
      <c r="C29" s="306"/>
      <c r="D29" s="309"/>
      <c r="E29" s="297"/>
      <c r="F29" s="165" t="s">
        <v>61</v>
      </c>
      <c r="G29" s="25"/>
    </row>
    <row r="30" spans="1:7" ht="62.5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6" zoomScale="120" zoomScaleNormal="120" zoomScalePageLayoutView="70" workbookViewId="0">
      <selection activeCell="B49" sqref="B49"/>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8"/>
      <c r="G3" s="368"/>
      <c r="H3" s="368"/>
      <c r="I3" s="152"/>
      <c r="J3" s="138" t="s">
        <v>15794</v>
      </c>
      <c r="K3" s="36"/>
      <c r="L3" s="100"/>
      <c r="P3" s="45">
        <f>MATCH($D$3,LN,0)</f>
        <v>1</v>
      </c>
    </row>
    <row r="4" spans="1:34" ht="16.2">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0" t="s">
        <v>15795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0" t="s">
        <v>494</v>
      </c>
      <c r="E9" s="371"/>
      <c r="F9" s="371"/>
      <c r="G9" s="37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4" t="str">
        <f ca="1">OFFSET(L!$C$1,MATCH("Declaration"&amp;ADDRESS(ROW(),COLUMN(),4)&amp;LEFT($D$9,1),L!$A:$A,0)-1,SL,,)</f>
        <v>Description of Scope:</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6.2">
      <c r="A11" s="38"/>
      <c r="B11" s="375"/>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23"/>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23"/>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23"/>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23" t="s">
        <v>15796</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6" t="s">
        <v>15797</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63" t="s">
        <v>15798</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23" t="s">
        <v>15799</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6" t="s">
        <v>15797</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6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9">
        <v>45300</v>
      </c>
      <c r="E22" s="38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t="s">
        <v>15806</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t="s">
        <v>15806</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t="s">
        <v>15806</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t="s">
        <v>15806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t="s">
        <v>15806</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t="s">
        <v>15806</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t="s">
        <v>15800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t="s">
        <v>15802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t="s">
        <v>15802</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15801</v>
      </c>
      <c r="E57" s="348"/>
      <c r="F57" s="47"/>
      <c r="G57" s="328" t="s">
        <v>15802</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ustomHeight="1">
      <c r="A63" s="41"/>
      <c r="B63" s="40" t="str">
        <f ca="1">B39</f>
        <v>Tin  (*)</v>
      </c>
      <c r="C63" s="10"/>
      <c r="D63" s="326" t="s">
        <v>488</v>
      </c>
      <c r="E63" s="327"/>
      <c r="F63" s="47"/>
      <c r="G63" s="328" t="s">
        <v>15805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ustomHeight="1">
      <c r="A69" s="41"/>
      <c r="B69" s="40" t="str">
        <f ca="1">B39</f>
        <v>Tin  (*)</v>
      </c>
      <c r="C69" s="35"/>
      <c r="D69" s="326" t="s">
        <v>488</v>
      </c>
      <c r="E69" s="327"/>
      <c r="F69" s="48"/>
      <c r="G69" s="328" t="s">
        <v>15805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1" t="s">
        <v>15807</v>
      </c>
      <c r="H77" s="352"/>
      <c r="I77" s="352"/>
      <c r="J77" s="353"/>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15803</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15800</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15808</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28" t="s">
        <v>15804</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0" priority="166" stopIfTrue="1">
      <formula>IF($D$22="",TRUE)</formula>
    </cfRule>
  </conditionalFormatting>
  <conditionalFormatting sqref="D26:E26">
    <cfRule type="expression" dxfId="79" priority="144" stopIfTrue="1">
      <formula>IF($D$26="",TRUE)</formula>
    </cfRule>
  </conditionalFormatting>
  <conditionalFormatting sqref="D27:E27">
    <cfRule type="expression" dxfId="78" priority="151" stopIfTrue="1">
      <formula>IF($D$27="",TRUE)</formula>
    </cfRule>
  </conditionalFormatting>
  <conditionalFormatting sqref="D28:E28">
    <cfRule type="expression" dxfId="77" priority="152" stopIfTrue="1">
      <formula>IF($D$28="",TRUE)</formula>
    </cfRule>
  </conditionalFormatting>
  <conditionalFormatting sqref="D29:E29">
    <cfRule type="expression" dxfId="76" priority="153" stopIfTrue="1">
      <formula>IF($D$29="",TRUE)</formula>
    </cfRule>
  </conditionalFormatting>
  <conditionalFormatting sqref="D32:E32">
    <cfRule type="expression" dxfId="75" priority="62" stopIfTrue="1">
      <formula>IF(AND(OR($D$26="Yes",$D$26=""),$D$32=""),1,0)</formula>
    </cfRule>
    <cfRule type="expression" dxfId="74" priority="149" stopIfTrue="1">
      <formula>$P$26=""</formula>
    </cfRule>
  </conditionalFormatting>
  <conditionalFormatting sqref="D33:E33">
    <cfRule type="expression" dxfId="73" priority="50" stopIfTrue="1">
      <formula>$P$27=""</formula>
    </cfRule>
    <cfRule type="expression" dxfId="72" priority="49" stopIfTrue="1">
      <formula>IF(AND(OR($D$27="Yes",$D$27=""),$D$33=""),1,0)</formula>
    </cfRule>
  </conditionalFormatting>
  <conditionalFormatting sqref="D34:E34">
    <cfRule type="expression" dxfId="71" priority="8" stopIfTrue="1">
      <formula>IF(AND(OR($D$28="Yes",$D$28=""),$D$34=""),1,0)</formula>
    </cfRule>
    <cfRule type="expression" dxfId="70" priority="9" stopIfTrue="1">
      <formula>$P$28=""</formula>
    </cfRule>
  </conditionalFormatting>
  <conditionalFormatting sqref="D35:E35">
    <cfRule type="expression" dxfId="69" priority="46" stopIfTrue="1">
      <formula>IF(AND(OR($D$29="Yes",$D$29=""),$D$35=""),1,0)</formula>
    </cfRule>
    <cfRule type="expression" dxfId="68" priority="170" stopIfTrue="1">
      <formula>$P$29=""</formula>
    </cfRule>
  </conditionalFormatting>
  <conditionalFormatting sqref="D38:E38 D44:E44 D50:E50 D56:E56 D62:E62 D68:E68">
    <cfRule type="expression" dxfId="67" priority="25" stopIfTrue="1">
      <formula>$P$26=""</formula>
    </cfRule>
    <cfRule type="expression" dxfId="66" priority="26" stopIfTrue="1">
      <formula>$P$32=""</formula>
    </cfRule>
  </conditionalFormatting>
  <conditionalFormatting sqref="D38:E38">
    <cfRule type="expression" dxfId="65" priority="61" stopIfTrue="1">
      <formula>IF(AND(OR($D$26="Yes",$D$26=""),OR($D$32="Yes",$D$32=""),D38=""),1,0)</formula>
    </cfRule>
  </conditionalFormatting>
  <conditionalFormatting sqref="D39:E39 D45:E45 D51:E51 D57:E57 D63:E63 D69:E69">
    <cfRule type="expression" dxfId="64" priority="19" stopIfTrue="1">
      <formula>$P$33=""</formula>
    </cfRule>
    <cfRule type="expression" dxfId="63" priority="20" stopIfTrue="1">
      <formula>$P$39=""</formula>
    </cfRule>
  </conditionalFormatting>
  <conditionalFormatting sqref="D39:E39">
    <cfRule type="expression" dxfId="62" priority="57" stopIfTrue="1">
      <formula>IF(AND(OR($D$27="Yes",$D$27=""),OR($D$33="Yes",$D$33=""),D39=""),1,0)</formula>
    </cfRule>
  </conditionalFormatting>
  <conditionalFormatting sqref="D40:E40 D46:E46 D52:E52 D58:E58 D64:E64 D70:E70">
    <cfRule type="expression" dxfId="61" priority="14" stopIfTrue="1">
      <formula>$P$28=""</formula>
    </cfRule>
    <cfRule type="expression" dxfId="60" priority="15" stopIfTrue="1">
      <formula>$P$34=""</formula>
    </cfRule>
  </conditionalFormatting>
  <conditionalFormatting sqref="D40:E40">
    <cfRule type="expression" dxfId="59" priority="56" stopIfTrue="1">
      <formula>IF(AND(OR($D$28="Yes",$D$28=""),OR($D$34="Yes",$D$34=""),D40=""),1,0)</formula>
    </cfRule>
  </conditionalFormatting>
  <conditionalFormatting sqref="D41:E41 D47:E47 D53:E53 D59:E59 D65:E65 D71:E71">
    <cfRule type="expression" dxfId="58" priority="10" stopIfTrue="1">
      <formula>$P$29=""</formula>
    </cfRule>
    <cfRule type="expression" dxfId="57" priority="11" stopIfTrue="1">
      <formula>$P$35=""</formula>
    </cfRule>
  </conditionalFormatting>
  <conditionalFormatting sqref="D41:E41">
    <cfRule type="expression" dxfId="56" priority="172" stopIfTrue="1">
      <formula>IF(AND(OR($D$29="Yes",$D$29=""),OR($D$35="Yes",$D$35=""),D41=""),1,0)</formula>
    </cfRule>
  </conditionalFormatting>
  <conditionalFormatting sqref="D44:E44">
    <cfRule type="expression" dxfId="55" priority="60" stopIfTrue="1">
      <formula>IF(AND(OR($D$26="Yes",$D$26=""),OR($D$32="Yes",$D$32=""),D44=""),1,0)</formula>
    </cfRule>
  </conditionalFormatting>
  <conditionalFormatting sqref="D45:E45">
    <cfRule type="expression" dxfId="54" priority="22" stopIfTrue="1">
      <formula>IF(AND(OR($D$27="Yes",$D$27=""),OR($D$33="Yes",$D$33=""),D45=""),1,0)</formula>
    </cfRule>
  </conditionalFormatting>
  <conditionalFormatting sqref="D46:E46">
    <cfRule type="expression" dxfId="53" priority="47" stopIfTrue="1">
      <formula>IF(AND(OR($D$28="Yes",$D$28=""),OR($D$34="Yes",$D$34=""),D46=""),1,0)</formula>
    </cfRule>
  </conditionalFormatting>
  <conditionalFormatting sqref="D47:E47">
    <cfRule type="expression" dxfId="52" priority="55" stopIfTrue="1">
      <formula>IF(AND(OR($D$29="Yes",$D$29=""),OR($D$35="Yes",$D$35=""),D47=""),1,0)</formula>
    </cfRule>
  </conditionalFormatting>
  <conditionalFormatting sqref="D50:E50">
    <cfRule type="expression" dxfId="51" priority="28" stopIfTrue="1">
      <formula>IF(AND(OR($D$26="Yes",$D$26=""),OR($D$32="Yes",$D$32=""),D50=""),1,0)</formula>
    </cfRule>
  </conditionalFormatting>
  <conditionalFormatting sqref="D51:E51">
    <cfRule type="expression" dxfId="50" priority="167" stopIfTrue="1">
      <formula>IF(AND(OR($D$27="Yes",$D$27=""),OR($D$33="Yes",$D$33=""),D51=""),1,0)</formula>
    </cfRule>
  </conditionalFormatting>
  <conditionalFormatting sqref="D52:E52">
    <cfRule type="expression" dxfId="49" priority="18" stopIfTrue="1">
      <formula>IF(AND(OR($D$28="Yes",$D$28=""),OR($D$34="Yes",$D$34=""),D52=""),1,0)</formula>
    </cfRule>
  </conditionalFormatting>
  <conditionalFormatting sqref="D53:E53">
    <cfRule type="expression" dxfId="48" priority="41" stopIfTrue="1">
      <formula>IF(AND(OR($D$29="Yes",$D$29=""),OR($D$35="Yes",$D$35=""),D53=""),1,0)</formula>
    </cfRule>
  </conditionalFormatting>
  <conditionalFormatting sqref="D56:E56">
    <cfRule type="expression" dxfId="47" priority="36" stopIfTrue="1">
      <formula>IF(AND(OR($D$26="Yes",$D$26=""),OR($D$32="Yes",$D$32=""),D56=""),1,0)</formula>
    </cfRule>
  </conditionalFormatting>
  <conditionalFormatting sqref="D57:E57">
    <cfRule type="expression" dxfId="46" priority="24" stopIfTrue="1">
      <formula>IF(AND(OR($D$27="Yes",$D$27=""),OR($D$33="Yes",$D$33=""),D57=""),1,0)</formula>
    </cfRule>
  </conditionalFormatting>
  <conditionalFormatting sqref="D58:E58">
    <cfRule type="expression" dxfId="45" priority="17" stopIfTrue="1">
      <formula>IF(AND(OR($D$28="Yes",$D$28=""),OR($D$34="Yes",$D$34=""),D58=""),1,0)</formula>
    </cfRule>
  </conditionalFormatting>
  <conditionalFormatting sqref="D59:E59">
    <cfRule type="expression" dxfId="44" priority="13" stopIfTrue="1">
      <formula>IF(AND(OR($D$29="Yes",$D$29=""),OR($D$35="Yes",$D$35=""),D59=""),1,0)</formula>
    </cfRule>
  </conditionalFormatting>
  <conditionalFormatting sqref="D62:E62">
    <cfRule type="expression" dxfId="43" priority="35" stopIfTrue="1">
      <formula>IF(AND(OR($D$26="Yes",$D$26=""),OR($D$32="Yes",$D$32=""),D62=""),1,0)</formula>
    </cfRule>
  </conditionalFormatting>
  <conditionalFormatting sqref="D63:E63">
    <cfRule type="expression" dxfId="42" priority="21" stopIfTrue="1">
      <formula>IF(AND(OR($D$27="Yes",$D$27=""),OR($D$33="Yes",$D$33=""),D63=""),1,0)</formula>
    </cfRule>
  </conditionalFormatting>
  <conditionalFormatting sqref="D64:E64">
    <cfRule type="expression" dxfId="41" priority="16" stopIfTrue="1">
      <formula>IF(AND(OR($D$28="Yes",$D$28=""),OR($D$34="Yes",$D$34=""),D64=""),1,0)</formula>
    </cfRule>
  </conditionalFormatting>
  <conditionalFormatting sqref="D65:E65">
    <cfRule type="expression" dxfId="40" priority="12" stopIfTrue="1">
      <formula>IF(AND(OR($D$29="Yes",$D$29=""),OR($D$35="Yes",$D$35=""),D65=""),1,0)</formula>
    </cfRule>
  </conditionalFormatting>
  <conditionalFormatting sqref="D68:E68">
    <cfRule type="expression" dxfId="39" priority="27" stopIfTrue="1">
      <formula>IF(AND(OR($D$26="Yes",$D$26=""),OR($D$32="Yes",$D$32=""),D68=""),1,0)</formula>
    </cfRule>
  </conditionalFormatting>
  <conditionalFormatting sqref="D69:E69">
    <cfRule type="expression" dxfId="38" priority="23" stopIfTrue="1">
      <formula>IF(AND(OR($D$27="Yes",$D$27=""),OR($D$33="Yes",$D$33=""),D69=""),1,0)</formula>
    </cfRule>
  </conditionalFormatting>
  <conditionalFormatting sqref="D70:E70">
    <cfRule type="expression" dxfId="37" priority="169" stopIfTrue="1">
      <formula>IF(AND(OR($D$28="Yes",$D$28=""),OR($D$34="Yes",$D$34=""),D70=""),1,0)</formula>
    </cfRule>
  </conditionalFormatting>
  <conditionalFormatting sqref="D71:E71">
    <cfRule type="expression" dxfId="36" priority="171" stopIfTrue="1">
      <formula>IF(AND(OR($D$29="Yes",$D$29=""),OR($D$35="Yes",$D$35=""),D71=""),1,0)</formula>
    </cfRule>
  </conditionalFormatting>
  <conditionalFormatting sqref="D75:E75 D77:E77 D79:E79 D81:E81 D83 D85:E85 D87:E87 D89:E89">
    <cfRule type="expression" dxfId="35" priority="92" stopIfTrue="1">
      <formula>AND(OR($D$26="No",AND($D$26="Yes",$D$32="No")),OR($D$27="No",AND($D$27="Yes",$D$33="No")),OR($D$28="No",AND($D$28="Yes",$D$34="No")),OR($D$29="No",AND($D$29="Yes",$D$35="No")))</formula>
    </cfRule>
    <cfRule type="expression" dxfId="34" priority="93" stopIfTrue="1">
      <formula>IF(D75="",TRUE)</formula>
    </cfRule>
  </conditionalFormatting>
  <conditionalFormatting sqref="D9:G9">
    <cfRule type="expression" dxfId="33" priority="159" stopIfTrue="1">
      <formula>IF($D$9="",TRUE)</formula>
    </cfRule>
  </conditionalFormatting>
  <conditionalFormatting sqref="D10:J10">
    <cfRule type="expression" dxfId="32" priority="173" stopIfTrue="1">
      <formula>IF(AND($D$10="",$D$9=$R$9),TRUE)</formula>
    </cfRule>
    <cfRule type="expression" dxfId="31" priority="63" stopIfTrue="1">
      <formula>IF($D$9=$Q$9,TRUE)</formula>
    </cfRule>
  </conditionalFormatting>
  <conditionalFormatting sqref="G77:J77">
    <cfRule type="expression" dxfId="30" priority="64" stopIfTrue="1">
      <formula>IF(AND($D$77="Yes",$G$77=""),TRUE)</formula>
    </cfRule>
  </conditionalFormatting>
  <conditionalFormatting sqref="G85:J85">
    <cfRule type="expression" dxfId="29" priority="54" stopIfTrue="1">
      <formula>IF(AND($D$85="Yes, using other format (describe)",$G$85=""),TRUE)</formula>
    </cfRule>
  </conditionalFormatting>
  <conditionalFormatting sqref="D8:J8">
    <cfRule type="expression" dxfId="28" priority="7" stopIfTrue="1">
      <formula>IF($D$8="",TRUE)</formula>
    </cfRule>
  </conditionalFormatting>
  <conditionalFormatting sqref="D15:J15">
    <cfRule type="expression" dxfId="27" priority="4" stopIfTrue="1">
      <formula>IF($D$15="",TRUE)</formula>
    </cfRule>
  </conditionalFormatting>
  <conditionalFormatting sqref="D16:J16">
    <cfRule type="expression" dxfId="26" priority="5" stopIfTrue="1">
      <formula>IF($D$16="",TRUE)</formula>
    </cfRule>
  </conditionalFormatting>
  <conditionalFormatting sqref="D17:J17">
    <cfRule type="expression" dxfId="25" priority="6" stopIfTrue="1">
      <formula>IF($D$17="",TRUE)</formula>
    </cfRule>
  </conditionalFormatting>
  <conditionalFormatting sqref="D18:J18">
    <cfRule type="expression" dxfId="24" priority="3" stopIfTrue="1">
      <formula>IF($D$15="",TRUE)</formula>
    </cfRule>
  </conditionalFormatting>
  <conditionalFormatting sqref="D20:J20">
    <cfRule type="expression" dxfId="23" priority="2" stopIfTrue="1">
      <formula>IF($D$20="",TRUE)</formula>
    </cfRule>
  </conditionalFormatting>
  <conditionalFormatting sqref="D21:J21">
    <cfRule type="expression" dxfId="22"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BE06FA-EC64-4FB0-9ED0-C10D6113D8B5}"/>
    <hyperlink ref="D20" r:id="rId4" xr:uid="{D70D2A98-1426-417C-8E1F-9C6EAAE9935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1" customFormat="1" ht="173.4"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2023 Responsible Minerals Initiative. All rights reserved.</v>
      </c>
      <c r="H3" s="385"/>
      <c r="I3" s="386"/>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1126</v>
      </c>
      <c r="C5" s="186" t="s">
        <v>811</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t="shared" ref="S5" ca="1" si="0">IF(B5="","",IF(ISERROR(MATCH($E5,CL,0)),"Unknown",INDIRECT("'C'!$A$"&amp;MATCH($E5,CL,0)+1)))</f>
        <v>PL</v>
      </c>
      <c r="T5" s="181" t="str">
        <f ca="1">IF(B5="","",IF(ISERROR(MATCH($J5,SorP!$B$1:$B$6279,0)),"",INDIRECT("'SorP'!$A$"&amp;MATCH($S5&amp;$J5,SorP!C:C,0))))</f>
        <v>PL-18</v>
      </c>
      <c r="U5" s="201"/>
      <c r="V5" s="226">
        <f>IF(C5="",NA(),IF(OR(C5="Smelter not listed",C5="Smelter not yet identified"),MATCH($B5&amp;$D5,'Smelter Look-up'!$J:$J,0),MATCH($B5&amp;$C5,'Smelter Look-up'!$J:$J,0)))</f>
        <v>430</v>
      </c>
      <c r="X5" s="227">
        <f t="shared" ref="X5" ca="1" si="1">IF(AND(C5="Smelter not listed",OR(LEN(D5)=0,LEN(E5)=0)),1,0)</f>
        <v>0</v>
      </c>
      <c r="AB5" s="228" t="str">
        <f t="shared" ref="AB5" si="2">B5&amp;C5</f>
        <v>TinFenix Metals</v>
      </c>
    </row>
    <row r="6" spans="1:34" s="227" customFormat="1" ht="19.95" customHeight="1">
      <c r="A6" s="262"/>
      <c r="B6" s="182" t="s">
        <v>1126</v>
      </c>
      <c r="C6" s="186" t="s">
        <v>627</v>
      </c>
      <c r="D6" s="230"/>
      <c r="E6" s="182" t="str">
        <f ca="1">IF(ISERROR($V6),"",OFFSET('Smelter Look-up'!$D$4,$V6-4,0)&amp;"")</f>
        <v>INDONESIA</v>
      </c>
      <c r="F6" s="182" t="str">
        <f ca="1">IF(ISERROR($V6),"",OFFSET('Smelter Look-up'!$E$4,$V6-4,0))</f>
        <v>CID001453</v>
      </c>
      <c r="G6" s="182" t="str">
        <f ca="1">IF(C6=$X$4,IF(ISERROR($V6),"Enter smelter details","RMI"),IF(ISERROR($V6),"",OFFSET('Smelter Look-up'!$F$4,$V6-4,0)))</f>
        <v>RMI</v>
      </c>
      <c r="H6" s="183">
        <f ca="1">IF(ISERROR($V6),"",OFFSET('Smelter Look-up'!$G$4,$V6-4,0))</f>
        <v>0</v>
      </c>
      <c r="I6" s="184" t="str">
        <f ca="1">IF(ISERROR($V6),"",OFFSET('Smelter Look-up'!$H$4,$V6-4,0))</f>
        <v>Sungailiat</v>
      </c>
      <c r="J6" s="184" t="str">
        <f ca="1">IF(ISERROR($V6),"",OFFSET('Smelter Look-up'!$I$4,$V6-4,0))</f>
        <v>Kepulauan Bangka Belitung</v>
      </c>
      <c r="K6" s="224"/>
      <c r="L6" s="224"/>
      <c r="M6" s="224"/>
      <c r="N6" s="224"/>
      <c r="O6" s="224"/>
      <c r="P6" s="185"/>
      <c r="Q6" s="225"/>
      <c r="R6" s="182" t="str">
        <f ca="1">IF(ISERROR($V6),"",OFFSET('Smelter Look-up'!$C$4,$V6-4,0)&amp;"")</f>
        <v>PT Mitra Stania Prima</v>
      </c>
      <c r="S6" s="181" t="str">
        <f t="shared" ref="S6:S37"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500</v>
      </c>
      <c r="X6" s="227">
        <f t="shared" ref="X6:X37" ca="1" si="4">IF(AND(C6="Smelter not listed",OR(LEN(D6)=0,LEN(E6)=0)),1,0)</f>
        <v>0</v>
      </c>
      <c r="AB6" s="228" t="str">
        <f t="shared" ref="AB6:AB37" si="5">B6&amp;C6</f>
        <v>TinPT Mitra Stania Prima</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CONSTELLIUM SE</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Marcus Becker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marcus.becker@constellium.com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+41 44 438 6720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Marcus Becker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marcus.becker@constellium.com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See our supplier code of conduct and sustainable sourcing policy at: https://www.constellium.com/sustainability/policies-reports-and-certifications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8" t="s">
        <v>894</v>
      </c>
      <c r="C4" s="388"/>
      <c r="D4" s="388"/>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1" t="str">
        <f ca="1">OFFSET(L!$C$1,MATCH("General"&amp;"Cpy",L!$A:$A,0)-1,SL,,)</f>
        <v>© 2023 Responsible Minerals Initiative. All rights reserved.</v>
      </c>
      <c r="C2006" s="391"/>
      <c r="D2006" s="391"/>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http://purl.org/dc/elements/1.1/"/>
    <ds:schemaRef ds:uri="http://www.w3.org/XML/1998/namespace"/>
    <ds:schemaRef ds:uri="a54701f6-876b-4337-a24e-543e1bd311e6"/>
    <ds:schemaRef ds:uri="6e8a5f3d-031c-4996-804e-0e28298fe1e2"/>
    <ds:schemaRef ds:uri="http://purl.org/dc/term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Neel, Olivier</cp:lastModifiedBy>
  <cp:lastPrinted>2015-04-21T20:47:43Z</cp:lastPrinted>
  <dcterms:created xsi:type="dcterms:W3CDTF">2010-06-21T21:00:23Z</dcterms:created>
  <dcterms:modified xsi:type="dcterms:W3CDTF">2024-01-12T14:30:56Z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