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https://omegasp-my.sharepoint.com/personal/olivier_neel_constellium_com/Documents/Documents/2025/Constellium/Achats/Conflict minerals/"/>
    </mc:Choice>
  </mc:AlternateContent>
  <xr:revisionPtr revIDLastSave="42" documentId="8_{606BBDBF-E107-459E-8408-59E849CBE70D}" xr6:coauthVersionLast="47" xr6:coauthVersionMax="47" xr10:uidLastSave="{06CE525A-FC1E-45D5-9485-6BD1B3E280B5}"/>
  <workbookProtection workbookAlgorithmName="SHA-512" workbookHashValue="3ODvpALY1x61Cvd0Oofqg97ZNd7+40fUrp7alBOJ/L1ruQ6E/ma5lVUydUoqfrQWad9IBPUQppnTUXDHO2Yr1A==" workbookSaltValue="WfJGw/J05jzXDaJ4irXs0g==" workbookSpinCount="100000" lockStructure="1"/>
  <bookViews>
    <workbookView xWindow="12975" yWindow="-16485"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5" l="1"/>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J7" i="5" s="1"/>
  <c r="V8" i="5"/>
  <c r="H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H14" i="5" s="1"/>
  <c r="E4" i="5"/>
  <c r="V9" i="5"/>
  <c r="E9" i="5" s="1"/>
  <c r="V10" i="5"/>
  <c r="E10" i="5"/>
  <c r="V11" i="5"/>
  <c r="E11" i="5"/>
  <c r="X11" i="5" s="1"/>
  <c r="V12" i="5"/>
  <c r="E12" i="5"/>
  <c r="X12" i="5" s="1"/>
  <c r="V13" i="5"/>
  <c r="E13" i="5"/>
  <c r="X13" i="5" s="1"/>
  <c r="V14" i="5"/>
  <c r="E14" i="5"/>
  <c r="X14" i="5" s="1"/>
  <c r="V15" i="5"/>
  <c r="E15" i="5"/>
  <c r="X15" i="5" s="1"/>
  <c r="V16" i="5"/>
  <c r="E16" i="5"/>
  <c r="X16" i="5" s="1"/>
  <c r="V17" i="5"/>
  <c r="E17" i="5"/>
  <c r="X17" i="5" s="1"/>
  <c r="V18" i="5"/>
  <c r="E18" i="5"/>
  <c r="X18" i="5" s="1"/>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V69" i="5"/>
  <c r="E69" i="5"/>
  <c r="X69" i="5" s="1"/>
  <c r="V70" i="5"/>
  <c r="E70" i="5"/>
  <c r="X70" i="5" s="1"/>
  <c r="V71" i="5"/>
  <c r="H71" i="5"/>
  <c r="E71" i="5"/>
  <c r="X71" i="5" s="1"/>
  <c r="V72" i="5"/>
  <c r="E72" i="5"/>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V85" i="5"/>
  <c r="E85" i="5"/>
  <c r="X85" i="5" s="1"/>
  <c r="V86" i="5"/>
  <c r="E86" i="5"/>
  <c r="X86" i="5" s="1"/>
  <c r="V87" i="5"/>
  <c r="V88" i="5"/>
  <c r="E88" i="5"/>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B9" i="6"/>
  <c r="B63" i="6"/>
  <c r="G63" i="6" s="1"/>
  <c r="B62" i="6"/>
  <c r="G62" i="6"/>
  <c r="B60" i="6"/>
  <c r="G60" i="6" s="1"/>
  <c r="B59" i="6"/>
  <c r="G59" i="6" s="1"/>
  <c r="B58" i="6"/>
  <c r="G58" i="6" s="1"/>
  <c r="B57" i="6"/>
  <c r="G57" i="6"/>
  <c r="B56" i="6"/>
  <c r="G56" i="6" s="1"/>
  <c r="B55" i="6"/>
  <c r="G55" i="6" s="1"/>
  <c r="B54" i="6"/>
  <c r="G54" i="6" s="1"/>
  <c r="B17" i="6"/>
  <c r="B16" i="6"/>
  <c r="B15" i="6"/>
  <c r="B14" i="6"/>
  <c r="G14" i="6" s="1"/>
  <c r="H14" i="6" s="1"/>
  <c r="H13" i="6"/>
  <c r="B12" i="6"/>
  <c r="G12" i="6" s="1"/>
  <c r="H12" i="6" s="1"/>
  <c r="D12" i="6" s="1"/>
  <c r="B11" i="6"/>
  <c r="G11" i="6"/>
  <c r="H11" i="6" s="1"/>
  <c r="D11" i="6"/>
  <c r="G9" i="6"/>
  <c r="H9" i="6" s="1"/>
  <c r="D9" i="6" s="1"/>
  <c r="B8" i="6"/>
  <c r="G8" i="6" s="1"/>
  <c r="H8" i="6" s="1"/>
  <c r="D8" i="6" s="1"/>
  <c r="B7" i="6"/>
  <c r="G7" i="6" s="1"/>
  <c r="H7" i="6" s="1"/>
  <c r="D7" i="6" s="1"/>
  <c r="B6" i="6"/>
  <c r="G6" i="6"/>
  <c r="B5" i="6"/>
  <c r="F6" i="6" s="1"/>
  <c r="H6" i="6" s="1"/>
  <c r="D6" i="6" s="1"/>
  <c r="B4" i="6"/>
  <c r="G4" i="6"/>
  <c r="H4" i="6" s="1"/>
  <c r="D4" i="6" s="1"/>
  <c r="S2492" i="5"/>
  <c r="B90" i="4"/>
  <c r="H67" i="4"/>
  <c r="P47" i="4"/>
  <c r="P46" i="4"/>
  <c r="P45" i="4"/>
  <c r="P44" i="4"/>
  <c r="P43" i="4"/>
  <c r="Q43" i="4"/>
  <c r="P41" i="4"/>
  <c r="P40" i="4"/>
  <c r="B40" i="4" s="1"/>
  <c r="P39" i="4"/>
  <c r="P38" i="4"/>
  <c r="B38" i="4" s="1"/>
  <c r="B56" i="4" s="1"/>
  <c r="A39" i="6" s="1"/>
  <c r="P37" i="4"/>
  <c r="Q37" i="4" s="1"/>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s="1"/>
  <c r="F64" i="6"/>
  <c r="G17" i="6"/>
  <c r="H17" i="6" s="1"/>
  <c r="G15" i="6"/>
  <c r="H15" i="6" s="1"/>
  <c r="B20" i="6"/>
  <c r="B30" i="6" s="1"/>
  <c r="G30" i="6" s="1"/>
  <c r="B21" i="6"/>
  <c r="B51" i="6"/>
  <c r="G51" i="6"/>
  <c r="G16" i="6"/>
  <c r="H16" i="6"/>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C21" i="6" s="1"/>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3"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G32" i="6" s="1"/>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41" i="6"/>
  <c r="G41" i="6" s="1"/>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F36" i="6" s="1"/>
  <c r="B52" i="6"/>
  <c r="G52" i="6"/>
  <c r="B37" i="6"/>
  <c r="G37" i="6"/>
  <c r="B42" i="6"/>
  <c r="G42" i="6" s="1"/>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s="1"/>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46" i="6"/>
  <c r="H46" i="6" s="1"/>
  <c r="D46" i="6" s="1"/>
  <c r="F41" i="6"/>
  <c r="H41" i="6" s="1"/>
  <c r="D41" i="6" s="1"/>
  <c r="F51" i="6"/>
  <c r="H51" i="6"/>
  <c r="D51"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22" i="6"/>
  <c r="D22" i="6" s="1"/>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D21" i="6"/>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I8" i="5"/>
  <c r="G8" i="5"/>
  <c r="F8" i="5"/>
  <c r="V209" i="5"/>
  <c r="G209" i="5"/>
  <c r="R379" i="5"/>
  <c r="E379" i="5"/>
  <c r="X379" i="5" s="1"/>
  <c r="H423" i="5"/>
  <c r="E423" i="5"/>
  <c r="X423" i="5" s="1"/>
  <c r="X68" i="5"/>
  <c r="X88" i="5"/>
  <c r="X72" i="5"/>
  <c r="X84" i="5"/>
  <c r="X344"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G5" i="5" s="1"/>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H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G9" i="5" l="1"/>
  <c r="G67" i="6"/>
  <c r="I7" i="5"/>
  <c r="E7" i="5"/>
  <c r="H7" i="5"/>
  <c r="D61" i="4"/>
  <c r="G66" i="6"/>
  <c r="D43" i="4"/>
  <c r="J5" i="5"/>
  <c r="G65" i="6"/>
  <c r="I5" i="5"/>
  <c r="R5" i="5"/>
  <c r="E5" i="5"/>
  <c r="X5" i="5" s="1"/>
  <c r="F5" i="5"/>
  <c r="X9" i="5"/>
  <c r="J8" i="5"/>
  <c r="G68" i="6"/>
  <c r="R8" i="5"/>
  <c r="E8" i="5"/>
  <c r="A14" i="6"/>
  <c r="B63" i="4"/>
  <c r="A45" i="6" s="1"/>
  <c r="A25" i="6"/>
  <c r="A15" i="6"/>
  <c r="B51" i="4"/>
  <c r="A35" i="6" s="1"/>
  <c r="B69" i="4"/>
  <c r="A50" i="6" s="1"/>
  <c r="B34" i="4"/>
  <c r="A21" i="6" s="1"/>
  <c r="D55" i="4"/>
  <c r="D67" i="4"/>
  <c r="D31" i="4"/>
  <c r="D74" i="4"/>
  <c r="B53" i="4"/>
  <c r="A37" i="6" s="1"/>
  <c r="B45" i="6"/>
  <c r="G45" i="6" s="1"/>
  <c r="D37" i="4"/>
  <c r="B50" i="6"/>
  <c r="G50" i="6" s="1"/>
  <c r="F25" i="6"/>
  <c r="C9" i="6"/>
  <c r="H36" i="6"/>
  <c r="D36" i="6" s="1"/>
  <c r="D15" i="6"/>
  <c r="D17" i="6"/>
  <c r="K68" i="6"/>
  <c r="B79" i="4"/>
  <c r="A57" i="6" s="1"/>
  <c r="B61" i="4"/>
  <c r="A43" i="6" s="1"/>
  <c r="B49" i="4"/>
  <c r="A33" i="6" s="1"/>
  <c r="B37" i="4"/>
  <c r="A23" i="6" s="1"/>
  <c r="B31" i="4"/>
  <c r="A18" i="6" s="1"/>
  <c r="B87" i="4"/>
  <c r="A62" i="6" s="1"/>
  <c r="B75" i="4"/>
  <c r="A54" i="6" s="1"/>
  <c r="B85" i="4"/>
  <c r="A60" i="6" s="1"/>
  <c r="B43" i="4"/>
  <c r="A28" i="6" s="1"/>
  <c r="B77" i="4"/>
  <c r="A55" i="6" s="1"/>
  <c r="B55" i="4"/>
  <c r="A38" i="6" s="1"/>
  <c r="B81" i="4"/>
  <c r="A58" i="6" s="1"/>
  <c r="B67" i="4"/>
  <c r="A48" i="6" s="1"/>
  <c r="B89" i="4"/>
  <c r="A63" i="6" s="1"/>
  <c r="B83" i="4"/>
  <c r="A59" i="6" s="1"/>
  <c r="F42" i="6"/>
  <c r="H42" i="6" s="1"/>
  <c r="D42" i="6" s="1"/>
  <c r="F52" i="6"/>
  <c r="H52" i="6" s="1"/>
  <c r="D52" i="6" s="1"/>
  <c r="F47" i="6"/>
  <c r="H47" i="6" s="1"/>
  <c r="D47" i="6" s="1"/>
  <c r="F37" i="6"/>
  <c r="H37" i="6" s="1"/>
  <c r="D37" i="6" s="1"/>
  <c r="F68" i="6"/>
  <c r="F32" i="6"/>
  <c r="H32" i="6" s="1"/>
  <c r="D32" i="6" s="1"/>
  <c r="H27" i="6"/>
  <c r="D27" i="6" s="1"/>
  <c r="B58" i="4"/>
  <c r="A41" i="6" s="1"/>
  <c r="B52" i="4"/>
  <c r="A36" i="6" s="1"/>
  <c r="B70" i="4"/>
  <c r="A51" i="6" s="1"/>
  <c r="D14" i="6"/>
  <c r="F45" i="6"/>
  <c r="H45" i="6" s="1"/>
  <c r="D45" i="6" s="1"/>
  <c r="H25" i="6"/>
  <c r="D25" i="6" s="1"/>
  <c r="F35" i="6"/>
  <c r="F30" i="6"/>
  <c r="H30" i="6" s="1"/>
  <c r="D30" i="6" s="1"/>
  <c r="F40" i="6"/>
  <c r="H40" i="6" s="1"/>
  <c r="D40" i="6" s="1"/>
  <c r="F66" i="6"/>
  <c r="F50" i="6"/>
  <c r="H50" i="6" s="1"/>
  <c r="D50" i="6" s="1"/>
  <c r="C14" i="6"/>
  <c r="B19" i="6"/>
  <c r="C51" i="6"/>
  <c r="C37" i="6"/>
  <c r="G74" i="4"/>
  <c r="H26" i="6"/>
  <c r="D26" i="6" s="1"/>
  <c r="F67" i="6"/>
  <c r="G20" i="6"/>
  <c r="H20" i="6" s="1"/>
  <c r="D20" i="6" s="1"/>
  <c r="B40" i="6"/>
  <c r="G40" i="6" s="1"/>
  <c r="C42" i="6"/>
  <c r="G49" i="4"/>
  <c r="C30" i="6"/>
  <c r="C52" i="6"/>
  <c r="C50" i="6"/>
  <c r="B35" i="6"/>
  <c r="G35" i="6" s="1"/>
  <c r="C36" i="6"/>
  <c r="C47" i="6"/>
  <c r="C46" i="6"/>
  <c r="C17" i="6"/>
  <c r="C22" i="6"/>
  <c r="C16" i="6"/>
  <c r="B25" i="6"/>
  <c r="G25" i="6" s="1"/>
  <c r="C41" i="6"/>
  <c r="C31" i="6"/>
  <c r="C15" i="6"/>
  <c r="B71" i="4"/>
  <c r="A52" i="6" s="1"/>
  <c r="B65" i="4"/>
  <c r="A47" i="6" s="1"/>
  <c r="G67" i="4"/>
  <c r="A27" i="6"/>
  <c r="A24" i="6"/>
  <c r="B68" i="4"/>
  <c r="A49" i="6" s="1"/>
  <c r="B62" i="4"/>
  <c r="A44" i="6" s="1"/>
  <c r="B35" i="4"/>
  <c r="A22" i="6" s="1"/>
  <c r="B50" i="4"/>
  <c r="A34" i="6" s="1"/>
  <c r="C12" i="6"/>
  <c r="G61" i="4"/>
  <c r="G31" i="4"/>
  <c r="G55" i="4"/>
  <c r="G37" i="4"/>
  <c r="C10" i="6"/>
  <c r="D10" i="6"/>
  <c r="C8" i="6"/>
  <c r="C7" i="6"/>
  <c r="C11" i="6"/>
  <c r="C6" i="6"/>
  <c r="G5" i="6"/>
  <c r="H5" i="6" s="1"/>
  <c r="X10" i="5"/>
  <c r="G69" i="6" a="1"/>
  <c r="G69" i="6" s="1"/>
  <c r="H69" i="6" s="1"/>
  <c r="C4" i="6"/>
  <c r="A26" i="6"/>
  <c r="B64" i="4"/>
  <c r="A46" i="6" s="1"/>
  <c r="G64" i="6"/>
  <c r="S9" i="5"/>
  <c r="S6" i="5"/>
  <c r="S5" i="5"/>
  <c r="H67" i="6" l="1"/>
  <c r="D67" i="6" s="1"/>
  <c r="H66" i="6"/>
  <c r="D66" i="6" s="1"/>
  <c r="X7" i="5"/>
  <c r="S7" i="5"/>
  <c r="X8" i="5"/>
  <c r="H68" i="6"/>
  <c r="C40" i="6"/>
  <c r="C27" i="6"/>
  <c r="B24" i="6"/>
  <c r="G24" i="6" s="1"/>
  <c r="F24" i="6"/>
  <c r="B29" i="6"/>
  <c r="G29" i="6" s="1"/>
  <c r="B49" i="6"/>
  <c r="G49" i="6" s="1"/>
  <c r="G19" i="6"/>
  <c r="H19" i="6" s="1"/>
  <c r="B44" i="6"/>
  <c r="G44" i="6" s="1"/>
  <c r="B39" i="6"/>
  <c r="G39" i="6" s="1"/>
  <c r="B34" i="6"/>
  <c r="G34" i="6" s="1"/>
  <c r="C45" i="6"/>
  <c r="H35" i="6"/>
  <c r="K66" i="6"/>
  <c r="C32" i="6"/>
  <c r="C25" i="6"/>
  <c r="C20" i="6"/>
  <c r="C26" i="6"/>
  <c r="D5" i="6"/>
  <c r="C5" i="6"/>
  <c r="B64" i="6"/>
  <c r="H64" i="6"/>
  <c r="T9" i="5"/>
  <c r="S8" i="5"/>
  <c r="T7" i="5"/>
  <c r="T6" i="5"/>
  <c r="T5" i="5"/>
  <c r="C67" i="6" l="1"/>
  <c r="C66" i="6"/>
  <c r="D68" i="6"/>
  <c r="C68" i="6"/>
  <c r="D19" i="6"/>
  <c r="C19" i="6"/>
  <c r="K65" i="6"/>
  <c r="D35" i="6"/>
  <c r="C35" i="6"/>
  <c r="F44" i="6"/>
  <c r="H44" i="6" s="1"/>
  <c r="F29" i="6"/>
  <c r="H29" i="6" s="1"/>
  <c r="F54" i="6"/>
  <c r="H24" i="6"/>
  <c r="F34" i="6"/>
  <c r="H34" i="6" s="1"/>
  <c r="F49" i="6"/>
  <c r="H49" i="6" s="1"/>
  <c r="F39" i="6"/>
  <c r="H39" i="6" s="1"/>
  <c r="F65" i="6"/>
  <c r="C64" i="6"/>
  <c r="D64" i="6"/>
  <c r="T8" i="5"/>
  <c r="C2" i="6" l="1"/>
  <c r="B2" i="6"/>
  <c r="H65" i="6"/>
  <c r="F60" i="6"/>
  <c r="H60" i="6" s="1"/>
  <c r="F55" i="6"/>
  <c r="F57" i="6"/>
  <c r="H57" i="6" s="1"/>
  <c r="F63" i="6"/>
  <c r="H63" i="6" s="1"/>
  <c r="F62" i="6"/>
  <c r="H62" i="6" s="1"/>
  <c r="F58" i="6"/>
  <c r="H58" i="6" s="1"/>
  <c r="H54" i="6"/>
  <c r="F59" i="6"/>
  <c r="H59" i="6" s="1"/>
  <c r="D29" i="6"/>
  <c r="C29" i="6"/>
  <c r="D34" i="6"/>
  <c r="C34" i="6"/>
  <c r="D24" i="6"/>
  <c r="C24" i="6"/>
  <c r="D44" i="6"/>
  <c r="C44" i="6"/>
  <c r="D39" i="6"/>
  <c r="C39" i="6"/>
  <c r="D49" i="6"/>
  <c r="C49" i="6"/>
  <c r="D54" i="6" l="1"/>
  <c r="C54" i="6"/>
  <c r="D62" i="6"/>
  <c r="C62" i="6"/>
  <c r="D63" i="6"/>
  <c r="C63" i="6"/>
  <c r="D58" i="6"/>
  <c r="C58" i="6"/>
  <c r="D57" i="6"/>
  <c r="C57" i="6"/>
  <c r="F56" i="6"/>
  <c r="H56" i="6" s="1"/>
  <c r="H55" i="6"/>
  <c r="D60" i="6"/>
  <c r="C60" i="6"/>
  <c r="D59" i="6"/>
  <c r="C59" i="6"/>
  <c r="D65" i="6"/>
  <c r="C6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<sst xmlns="http://schemas.openxmlformats.org/spreadsheetml/2006/main" count="22562" uniqueCount="15897">
  <si>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</si>
  <si>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</si>
  <si>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</si>
  <si>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</si>
  <si>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</si>
  <si>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</si>
  <si>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</si>
  <si>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</si>
  <si>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</si>
  <si>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</si>
  <si>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</si>
  <si>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</si>
  <si>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</si>
  <si>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</si>
  <si>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</si>
  <si>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</si>
  <si>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</si>
  <si>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</si>
  <si>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</si>
  <si>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</si>
  <si>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</si>
  <si>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</si>
  <si>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</si>
  <si>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</si>
  <si>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</si>
  <si>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</si>
  <si>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</si>
  <si>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</si>
  <si>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</si>
  <si>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</si>
  <si>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</si>
  <si>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</si>
  <si>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</si>
  <si>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</si>
  <si>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</si>
  <si>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</si>
  <si>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</si>
  <si>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</si>
  <si>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</si>
  <si>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</si>
  <si>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</si>
  <si>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</si>
  <si>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</si>
  <si>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</si>
  <si>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</si>
  <si>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</si>
  <si>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</si>
  <si>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</si>
  <si>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</si>
  <si>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</si>
  <si>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</si>
  <si>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</si>
  <si>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</si>
  <si>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</si>
  <si>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</si>
  <si>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</si>
  <si>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</si>
  <si>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</si>
  <si>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</si>
  <si>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</si>
  <si>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</si>
  <si>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</si>
  <si>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</si>
  <si>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</si>
  <si>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</si>
  <si>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</si>
  <si>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</si>
  <si>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</si>
  <si>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</si>
  <si>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</si>
  <si>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</si>
  <si>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</si>
  <si>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</si>
  <si>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</si>
  <si>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</si>
  <si>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</si>
  <si>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</si>
  <si>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</si>
  <si>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</si>
  <si>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</si>
  <si>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</si>
  <si>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</si>
  <si>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</si>
  <si>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</si>
  <si>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</si>
  <si>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</si>
  <si>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</si>
  <si>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</si>
  <si>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</si>
  <si>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</si>
  <si>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</si>
  <si>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</si>
  <si>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</si>
  <si>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</si>
  <si>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</si>
  <si>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</si>
  <si>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</si>
  <si>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</si>
  <si>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</si>
  <si>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</si>
  <si>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</si>
  <si>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</si>
  <si>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</si>
  <si>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</si>
  <si>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</si>
  <si>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</si>
  <si>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</si>
  <si>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</si>
  <si>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</si>
  <si>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</si>
  <si>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</si>
  <si>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</si>
  <si>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</si>
  <si>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</si>
  <si>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</si>
  <si>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</si>
  <si>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</si>
  <si>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</si>
  <si>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</si>
  <si>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</si>
  <si>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</si>
  <si>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</si>
  <si>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</si>
  <si>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</si>
  <si>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</si>
  <si>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</si>
  <si>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</si>
  <si>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</si>
  <si>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</si>
  <si>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</si>
  <si>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</si>
  <si>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</si>
  <si>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</si>
  <si>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</si>
  <si>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</si>
  <si>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</si>
  <si>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</si>
  <si>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</si>
  <si>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</si>
  <si>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</si>
  <si>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</si>
  <si>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</si>
  <si>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</si>
  <si>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</si>
  <si>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</si>
  <si>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</si>
  <si>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</si>
  <si>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</si>
  <si>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</si>
  <si>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</si>
  <si>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</si>
  <si>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</si>
  <si>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</si>
  <si>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</si>
  <si>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</si>
  <si>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</si>
  <si>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</si>
  <si>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</si>
  <si>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</si>
  <si>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</si>
  <si>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</si>
  <si>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</si>
  <si>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</si>
  <si>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</si>
  <si>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</si>
  <si>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</si>
  <si>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</si>
  <si>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</si>
  <si>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</si>
  <si>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</si>
  <si>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</si>
  <si>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</si>
  <si>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</si>
  <si>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</si>
  <si>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</si>
  <si>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</si>
  <si>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</si>
  <si>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</si>
  <si>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</si>
  <si>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</si>
  <si>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</si>
  <si>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</si>
  <si>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</si>
  <si>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</si>
  <si>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</si>
  <si>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</si>
  <si>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</si>
  <si>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</si>
  <si>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</si>
  <si>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</si>
  <si>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</si>
  <si>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</si>
  <si>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</si>
  <si>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</si>
  <si>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</si>
  <si>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</si>
  <si>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</si>
  <si>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</si>
  <si>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</si>
  <si>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</si>
  <si>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</si>
  <si>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</si>
  <si>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</si>
  <si>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</si>
  <si>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</si>
  <si>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</si>
  <si>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</si>
  <si>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</si>
  <si>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</si>
  <si>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</si>
  <si>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</si>
  <si>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</si>
  <si>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</si>
  <si>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</si>
  <si>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</si>
  <si>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</si>
  <si>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</si>
  <si>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</si>
  <si>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</si>
  <si>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</si>
  <si>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</si>
  <si>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</si>
  <si>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</si>
  <si>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</si>
  <si>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</si>
  <si>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</si>
  <si>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</si>
  <si>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</si>
  <si>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</si>
  <si>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</si>
  <si>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</si>
  <si>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</si>
  <si>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</si>
  <si>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</si>
  <si>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</si>
  <si>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</si>
  <si>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</si>
  <si>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</si>
  <si>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</si>
  <si>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</si>
  <si>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</si>
  <si>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</si>
  <si>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</si>
  <si>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</si>
  <si>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</si>
  <si>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</si>
  <si>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</si>
  <si>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</si>
  <si>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</si>
  <si>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</si>
  <si>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</si>
  <si>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</si>
  <si>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</si>
  <si>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</si>
  <si>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</si>
  <si>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</si>
  <si>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</si>
  <si>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</si>
  <si>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</si>
  <si>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</si>
  <si>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</si>
  <si>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</si>
  <si>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</si>
  <si>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</si>
  <si>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</si>
  <si>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</si>
  <si>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</si>
  <si>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</si>
  <si>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</si>
  <si>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</si>
  <si>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</si>
  <si>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</si>
  <si>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</si>
  <si>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</si>
  <si>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</si>
  <si>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</si>
  <si>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</si>
  <si>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</si>
  <si>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</si>
  <si>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</si>
  <si>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</si>
  <si>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</si>
  <si>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</si>
  <si>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</si>
  <si>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</si>
  <si>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</si>
  <si>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</si>
  <si>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</si>
  <si>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</si>
  <si>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</si>
  <si>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</si>
  <si>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</si>
  <si>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</si>
  <si>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</si>
  <si>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</si>
  <si>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</si>
  <si>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</si>
  <si>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</si>
  <si>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</si>
  <si>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</si>
  <si>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</si>
  <si>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</si>
  <si>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</si>
  <si>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</si>
  <si>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</si>
  <si>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</si>
  <si>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</si>
  <si>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</si>
  <si>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</si>
  <si>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</si>
  <si>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</si>
  <si>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</si>
  <si>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</si>
  <si>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</si>
  <si>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</si>
  <si>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</si>
  <si>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</si>
  <si>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</si>
  <si>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</si>
  <si>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</si>
  <si>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</si>
  <si>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</si>
  <si>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</si>
  <si>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</si>
  <si>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</si>
  <si>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</si>
  <si>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</si>
  <si>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</si>
  <si>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</si>
  <si>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</si>
  <si>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</si>
  <si>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</si>
  <si>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</si>
  <si>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</si>
  <si>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</si>
  <si>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</si>
  <si>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</si>
  <si>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</si>
  <si>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</si>
  <si>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</si>
  <si>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</si>
  <si>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</si>
  <si>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</si>
  <si>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</si>
  <si>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</si>
  <si>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</si>
  <si>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</si>
  <si>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</si>
  <si>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</si>
  <si>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</si>
  <si>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</si>
  <si>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</si>
  <si>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</si>
  <si>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</si>
  <si>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</si>
  <si>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</si>
  <si>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</si>
  <si>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</si>
  <si>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</si>
  <si>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</si>
  <si>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</si>
  <si>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</si>
  <si>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</si>
  <si>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</si>
  <si>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</si>
  <si>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</si>
  <si>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</si>
  <si>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</si>
  <si>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</si>
  <si>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</si>
  <si>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</si>
  <si>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</si>
  <si>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</si>
  <si>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</si>
  <si>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</si>
  <si>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</si>
  <si>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</si>
  <si>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</si>
  <si>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</si>
  <si>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</si>
  <si>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</si>
  <si>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</si>
  <si>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</si>
  <si>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</si>
  <si>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</si>
  <si>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</si>
  <si>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</si>
  <si>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</si>
  <si>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</si>
  <si>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</si>
  <si>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</si>
  <si>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</si>
  <si>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</si>
  <si>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</si>
  <si>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</si>
  <si>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</si>
  <si>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</si>
  <si>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</si>
  <si>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</si>
  <si>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</si>
  <si>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</si>
  <si>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</si>
  <si>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</si>
  <si>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</si>
  <si>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</si>
  <si>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</si>
  <si>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</si>
  <si>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</si>
  <si>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</si>
  <si>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</si>
  <si>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</si>
  <si>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</si>
  <si>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</si>
  <si>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</si>
  <si>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</si>
  <si>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</si>
  <si>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</si>
  <si>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</si>
  <si>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</si>
  <si>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</si>
  <si>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</si>
  <si>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</si>
  <si>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</si>
  <si>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</si>
  <si>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</si>
  <si>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</si>
  <si>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</si>
  <si>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</si>
  <si>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</si>
  <si>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</si>
  <si>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</si>
  <si>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</si>
  <si>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</si>
  <si>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</si>
  <si>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</si>
  <si>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</si>
  <si>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</si>
  <si>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</si>
  <si>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</si>
  <si>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</si>
  <si>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</si>
  <si>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</si>
  <si>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</si>
  <si>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</si>
  <si>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</si>
  <si>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</si>
  <si>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</si>
  <si>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</si>
  <si>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</si>
  <si>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</si>
  <si>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</si>
  <si>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</si>
  <si>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</si>
  <si>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</si>
  <si>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</si>
  <si>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</si>
  <si>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</si>
  <si>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</si>
  <si>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</si>
  <si>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</si>
  <si>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</si>
  <si>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</si>
  <si>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</si>
  <si>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</si>
  <si>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</si>
  <si>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</si>
  <si>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</si>
  <si>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</si>
  <si>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</si>
  <si>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</si>
  <si>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</si>
  <si>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</si>
  <si>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</si>
  <si>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</si>
  <si>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</si>
  <si>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</si>
  <si>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</si>
  <si>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</si>
  <si>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</si>
  <si>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</si>
  <si>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</si>
  <si>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</si>
  <si>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</si>
  <si>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</si>
  <si>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</si>
  <si>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</si>
  <si>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</si>
  <si>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</si>
  <si>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</si>
  <si>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</si>
  <si>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</si>
  <si>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</si>
  <si>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</si>
  <si>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</si>
  <si>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</si>
  <si>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</si>
  <si>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</si>
  <si>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</si>
  <si>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</si>
  <si>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</si>
  <si>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</si>
  <si>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</si>
  <si>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</si>
  <si>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</si>
  <si>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</si>
  <si>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</si>
  <si>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</si>
  <si>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</si>
  <si>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</si>
  <si>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</si>
  <si>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</si>
  <si>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</si>
  <si>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</si>
  <si>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</si>
  <si>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</si>
  <si>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</si>
  <si>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</si>
  <si>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</si>
  <si>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</si>
  <si>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</si>
  <si>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</si>
  <si>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</si>
  <si>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</si>
  <si>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</si>
  <si>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</si>
  <si>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</si>
  <si>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</si>
  <si>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</si>
  <si>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</si>
  <si>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</si>
  <si>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</si>
  <si>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</si>
  <si>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</si>
  <si>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</si>
  <si>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</si>
  <si>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</si>
  <si>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</si>
  <si>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</si>
  <si>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</si>
  <si>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</si>
  <si>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</si>
  <si>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</si>
  <si>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</si>
  <si>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</si>
  <si>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</si>
  <si>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</si>
  <si>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</si>
  <si>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</si>
  <si>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</si>
  <si>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</si>
  <si>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</si>
  <si>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</si>
  <si>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</si>
  <si>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</si>
  <si>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</si>
  <si>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</si>
  <si>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</si>
  <si>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</si>
  <si>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</si>
  <si>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</si>
  <si>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</si>
  <si>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</si>
  <si>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</si>
  <si>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</si>
  <si>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</si>
  <si>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</si>
  <si>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</si>
  <si>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</si>
  <si>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</si>
  <si>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</si>
  <si>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</si>
  <si>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</si>
  <si>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</si>
  <si>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</si>
  <si>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</si>
  <si>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</si>
  <si>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</si>
  <si>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</si>
  <si>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</si>
  <si>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</si>
  <si>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</si>
  <si>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</si>
  <si>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</si>
  <si>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</si>
  <si>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</si>
  <si>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</si>
  <si>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</si>
  <si>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</si>
  <si>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</si>
  <si>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</si>
  <si>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</si>
  <si>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</si>
  <si>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</si>
  <si>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</si>
  <si>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</si>
  <si>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</si>
  <si>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</si>
  <si>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</si>
  <si>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</si>
  <si>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</si>
  <si>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</si>
  <si>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</si>
  <si>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</si>
  <si>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</si>
  <si>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</si>
  <si>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</si>
  <si>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</si>
  <si>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</si>
  <si>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</si>
  <si>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</si>
  <si>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</si>
  <si>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</si>
  <si>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</si>
  <si>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</si>
  <si>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</si>
  <si>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</si>
  <si>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</si>
  <si>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</si>
  <si>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</si>
  <si>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</si>
  <si>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</si>
  <si>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</si>
  <si>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</si>
  <si>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</si>
  <si>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</si>
  <si>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</si>
  <si>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</si>
  <si>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</si>
  <si>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</si>
  <si>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</si>
  <si>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</si>
  <si>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</si>
  <si>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</si>
  <si>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</si>
  <si>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</si>
  <si>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</si>
  <si>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</si>
  <si>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</si>
  <si>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</si>
  <si>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</si>
  <si>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</si>
  <si>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</si>
  <si>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</si>
  <si>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</si>
  <si>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</si>
  <si>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</si>
  <si>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</si>
  <si>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</si>
  <si>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</si>
  <si>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</si>
  <si>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</si>
  <si>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</si>
  <si>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</si>
  <si>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</si>
  <si>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</si>
  <si>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</si>
  <si>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</si>
  <si>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</si>
  <si>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</si>
  <si>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</si>
  <si>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</si>
  <si>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</si>
  <si>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</si>
  <si>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</si>
  <si>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</si>
  <si>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</si>
  <si>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</si>
  <si>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</si>
  <si>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</si>
  <si>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</si>
  <si>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</si>
  <si>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</si>
  <si>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</si>
  <si>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</si>
  <si>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</si>
  <si>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</si>
  <si>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</si>
  <si>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</si>
  <si>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</si>
  <si>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</si>
  <si>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</si>
  <si>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</si>
  <si>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</si>
  <si>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</si>
  <si>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</si>
  <si>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</si>
  <si>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</si>
  <si>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</si>
  <si>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</si>
  <si>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</si>
  <si>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</si>
  <si>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</si>
  <si>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</si>
  <si>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</si>
  <si>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</si>
  <si>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</si>
  <si>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</si>
  <si>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</si>
  <si>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</si>
  <si>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</si>
  <si>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</si>
  <si>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</si>
  <si>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</si>
  <si>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</si>
  <si>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</si>
  <si>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</si>
  <si>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</si>
  <si>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</si>
  <si>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</si>
  <si>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</si>
  <si>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</si>
  <si>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</si>
  <si>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</si>
  <si>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</si>
  <si>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</si>
  <si>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</si>
  <si>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</si>
  <si>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</si>
  <si>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</si>
  <si>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</si>
  <si>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</si>
  <si>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</si>
  <si>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</si>
  <si>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</si>
  <si>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</si>
  <si>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</si>
  <si>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</si>
  <si>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</si>
  <si>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</si>
  <si>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</si>
  <si>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</si>
  <si>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</si>
  <si>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</si>
  <si>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</si>
  <si>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</si>
  <si>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</si>
  <si>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</si>
  <si>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</si>
  <si>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</si>
  <si>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</si>
  <si>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</si>
  <si>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</si>
  <si>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</si>
  <si>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</si>
  <si>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</si>
  <si>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</si>
  <si>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</si>
  <si>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</si>
  <si>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</si>
  <si>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</si>
  <si>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</si>
  <si>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</si>
  <si>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</si>
  <si>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</si>
  <si>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</si>
  <si>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</si>
  <si>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</si>
  <si>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</si>
  <si>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</si>
  <si>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</si>
  <si>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</si>
  <si>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</si>
  <si>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</si>
  <si>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</si>
  <si>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</si>
  <si>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</si>
  <si>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</si>
  <si>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</si>
  <si>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</si>
  <si>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</si>
  <si>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</si>
  <si>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</si>
  <si>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</si>
  <si>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</si>
  <si>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</si>
  <si>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</si>
  <si>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</si>
  <si>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</si>
  <si>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</si>
  <si>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</si>
  <si>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</si>
  <si>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</si>
  <si>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</si>
  <si>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</si>
  <si>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</si>
  <si>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</si>
  <si>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</si>
  <si>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</si>
  <si>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</si>
  <si>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</si>
  <si>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</si>
  <si>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</si>
  <si>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</si>
  <si>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</si>
  <si>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</si>
  <si>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</si>
  <si>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</si>
  <si>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</si>
  <si>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</si>
  <si>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</si>
  <si>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</si>
  <si>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</si>
  <si>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</si>
  <si>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</si>
  <si>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</si>
  <si>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</si>
  <si>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</si>
  <si>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</si>
  <si>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</si>
  <si>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</si>
  <si>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</si>
  <si>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</si>
  <si>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</si>
  <si>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</si>
  <si>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</si>
  <si>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</si>
  <si>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</si>
  <si>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</si>
  <si>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</si>
  <si>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</si>
  <si>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</si>
  <si>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</si>
  <si>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</si>
  <si>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</si>
  <si>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</si>
  <si>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</si>
  <si>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</si>
  <si>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</si>
  <si>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</si>
  <si>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</si>
  <si>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</si>
  <si>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</si>
  <si>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</si>
  <si>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</si>
  <si>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</si>
  <si>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</si>
  <si>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</si>
  <si>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</si>
  <si>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</si>
  <si>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</si>
  <si>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</si>
  <si>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</si>
  <si>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</si>
  <si>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</si>
  <si>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</si>
  <si>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</si>
  <si>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</si>
  <si>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</si>
  <si>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</si>
  <si>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</si>
  <si>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</si>
  <si>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</si>
  <si>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</si>
  <si>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</si>
  <si>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</si>
  <si>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</si>
  <si>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</si>
  <si>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</si>
  <si>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</si>
  <si>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</si>
  <si>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</si>
  <si>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</si>
  <si>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</si>
  <si>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</si>
  <si>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</si>
  <si>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</si>
  <si>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</si>
  <si>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</si>
  <si>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</si>
  <si>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</si>
  <si>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</si>
  <si>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</si>
  <si>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</si>
  <si>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</si>
  <si>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</si>
  <si>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</si>
  <si>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</si>
  <si>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</si>
  <si>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</si>
  <si>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</si>
  <si>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</si>
  <si>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</si>
  <si>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</si>
  <si>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</si>
  <si>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</si>
  <si>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</si>
  <si>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</si>
  <si>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</si>
  <si>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</si>
  <si>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</si>
  <si>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</si>
  <si>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</si>
  <si>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</si>
  <si>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</si>
  <si>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</si>
  <si>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</si>
  <si>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</si>
  <si>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</si>
  <si>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</si>
  <si>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</si>
  <si>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</si>
  <si>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</si>
  <si>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</si>
  <si>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</si>
  <si>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</si>
  <si>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</si>
  <si>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</si>
  <si>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</si>
  <si>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</si>
  <si>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</si>
  <si>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</si>
  <si>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</si>
  <si>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</si>
  <si>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</si>
  <si>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</si>
  <si>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</si>
  <si>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</si>
  <si>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</si>
  <si>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</si>
  <si>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</si>
  <si>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</si>
  <si>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</si>
  <si>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</si>
  <si>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</si>
  <si>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</si>
  <si>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</si>
  <si>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</si>
  <si>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</si>
  <si>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</si>
  <si>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</si>
  <si>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</si>
  <si>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</si>
  <si>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</si>
  <si>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</si>
  <si>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</si>
  <si>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</si>
  <si>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</si>
  <si>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</si>
  <si>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</si>
  <si>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</si>
  <si>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</si>
  <si>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</si>
  <si>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</si>
  <si>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</si>
  <si>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</si>
  <si>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</si>
  <si>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</si>
  <si>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</si>
  <si>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</si>
  <si>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</si>
  <si>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</si>
  <si>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</si>
  <si>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</si>
  <si>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</si>
  <si>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</si>
  <si>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</si>
  <si>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</si>
  <si>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</si>
  <si>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</si>
  <si>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</si>
  <si>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</si>
  <si>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</si>
  <si>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</si>
  <si>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</si>
  <si>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</si>
  <si>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</si>
  <si>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</si>
  <si>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</si>
  <si>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</si>
  <si>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</si>
  <si>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</si>
  <si>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</si>
  <si>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</si>
  <si>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</si>
  <si>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</si>
  <si>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</si>
  <si>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</si>
  <si>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</si>
  <si>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</si>
  <si>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</si>
  <si>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</si>
  <si>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</si>
  <si>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</si>
  <si>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</si>
  <si>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</si>
  <si>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</si>
  <si>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</si>
  <si>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</si>
  <si>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</si>
  <si>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</si>
  <si>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</si>
  <si>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</si>
  <si>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</si>
  <si>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</si>
  <si>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</si>
  <si>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</si>
  <si>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</si>
  <si>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</si>
  <si>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</si>
  <si>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</si>
  <si>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</si>
  <si>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</si>
  <si>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</si>
  <si>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</si>
  <si>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</si>
  <si>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</si>
  <si>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</si>
  <si>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</si>
  <si>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</si>
  <si>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</si>
  <si>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</si>
  <si>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</si>
  <si>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</si>
  <si>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</si>
  <si>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</si>
  <si>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</si>
  <si>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</si>
  <si>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</si>
  <si>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</si>
  <si>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</si>
  <si>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</si>
  <si>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</si>
  <si>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</si>
  <si>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</si>
  <si>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</si>
  <si>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</si>
  <si>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</si>
  <si>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</si>
  <si>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</si>
  <si>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</si>
  <si>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</si>
  <si>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</si>
  <si>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</si>
  <si>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</si>
  <si>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</si>
  <si>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</si>
  <si>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</si>
  <si>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</si>
  <si>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</si>
  <si>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</si>
  <si>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</si>
  <si>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</si>
  <si>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</si>
  <si>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</si>
  <si>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</si>
  <si>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</si>
  <si>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</si>
  <si>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</si>
  <si>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</si>
  <si>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</si>
  <si>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</si>
  <si>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</si>
  <si>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</si>
  <si>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</si>
  <si>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</si>
  <si>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</si>
  <si>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</si>
  <si>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</si>
  <si>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</si>
  <si>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</si>
  <si>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</si>
  <si>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</si>
  <si>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</si>
  <si>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</si>
  <si>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</si>
  <si>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</si>
  <si>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</si>
  <si>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</si>
  <si>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</si>
  <si>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</si>
  <si>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</si>
  <si>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</si>
  <si>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</si>
  <si>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</si>
  <si>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</si>
  <si>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</si>
  <si>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</si>
  <si>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</si>
  <si>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</si>
  <si>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</si>
  <si>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</si>
  <si>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</si>
  <si>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</si>
  <si>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</si>
  <si>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</si>
  <si>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</si>
  <si>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</si>
  <si>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</si>
  <si>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</si>
  <si>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</si>
  <si>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</si>
  <si>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</si>
  <si>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</si>
  <si>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</si>
  <si>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</si>
  <si>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</si>
  <si>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</si>
  <si>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</si>
  <si>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</si>
  <si>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</si>
  <si>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</si>
  <si>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</si>
  <si>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</si>
  <si>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</si>
  <si>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</si>
  <si>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</si>
  <si>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</si>
  <si>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</si>
  <si>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</si>
  <si>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</si>
  <si>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</si>
  <si>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</si>
  <si>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</si>
  <si>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</si>
  <si>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</si>
  <si>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</si>
  <si>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</si>
  <si>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</si>
  <si>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</si>
  <si>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</si>
  <si>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</si>
  <si>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</si>
  <si>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</si>
  <si>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</si>
  <si>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</si>
  <si>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</si>
  <si>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</si>
  <si>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</si>
  <si>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</si>
  <si>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</si>
  <si>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</si>
  <si>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</si>
  <si>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</si>
  <si>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</si>
  <si>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</si>
  <si>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</si>
  <si>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</si>
  <si>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</si>
  <si>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</si>
  <si>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</si>
  <si>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</si>
  <si>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</si>
  <si>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</si>
  <si>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</si>
  <si>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</si>
  <si>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</si>
  <si>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</si>
  <si>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</si>
  <si>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</si>
  <si>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</si>
  <si>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</si>
  <si>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</si>
  <si>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</si>
  <si>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</si>
  <si>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</si>
  <si>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</si>
  <si>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</si>
  <si>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</si>
  <si>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</si>
  <si>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</si>
  <si>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</si>
  <si>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</si>
  <si>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</si>
  <si>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</si>
  <si>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</si>
  <si>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</si>
  <si>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</si>
  <si>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</si>
  <si>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</si>
  <si>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</si>
  <si>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</si>
  <si>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</si>
  <si>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</si>
  <si>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</si>
  <si>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</si>
  <si>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</si>
  <si>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</si>
  <si>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</si>
  <si>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</si>
  <si>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</si>
  <si>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</si>
  <si>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</si>
  <si>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</si>
  <si>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</si>
  <si>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</si>
  <si>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</si>
  <si>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</si>
  <si>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</si>
  <si>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</si>
  <si>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</si>
  <si>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</si>
  <si>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</si>
  <si>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</si>
  <si>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</si>
  <si>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</si>
  <si>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</si>
  <si>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</si>
  <si>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</si>
  <si>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</si>
  <si>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</si>
  <si>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</si>
  <si>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</si>
  <si>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</si>
  <si>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</si>
  <si>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</si>
  <si>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</si>
  <si>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</si>
  <si>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</si>
  <si>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</si>
  <si>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</si>
  <si>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</si>
  <si>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</si>
  <si>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</si>
  <si>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</si>
  <si>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</si>
  <si>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</si>
  <si>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</si>
  <si>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</si>
  <si>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</si>
  <si>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</si>
  <si>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</si>
  <si>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</si>
  <si>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</si>
  <si>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</si>
  <si>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</si>
  <si>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</si>
  <si>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</si>
  <si>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</si>
  <si>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</si>
  <si>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</si>
  <si>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</si>
  <si>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</si>
  <si>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</si>
  <si>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</si>
  <si>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</si>
  <si>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</si>
  <si>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</si>
  <si>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</si>
  <si>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</si>
  <si>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</si>
  <si>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</si>
  <si>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</si>
  <si>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</si>
  <si>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</si>
  <si>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</si>
  <si>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</si>
  <si>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</si>
  <si>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</si>
  <si>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</si>
  <si>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</si>
  <si>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</si>
  <si>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</si>
  <si>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</si>
  <si>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</si>
  <si>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</si>
  <si>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</si>
  <si>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</si>
  <si>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</si>
  <si>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</si>
  <si>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</si>
  <si>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</si>
  <si>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</si>
  <si>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</si>
  <si>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</si>
  <si>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</si>
  <si>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</si>
  <si>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</si>
  <si>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</si>
  <si>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</si>
  <si>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</si>
  <si>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</si>
  <si>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</si>
  <si>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</si>
  <si>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</si>
  <si>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</si>
  <si>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</si>
  <si>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</si>
  <si>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</si>
  <si>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</si>
  <si>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</si>
  <si>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</si>
  <si>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</si>
  <si>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</si>
  <si>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</si>
  <si>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</si>
  <si>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</si>
  <si>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</si>
  <si>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</si>
  <si>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</si>
  <si>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</si>
  <si>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</si>
  <si>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</si>
  <si>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</si>
  <si>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</si>
  <si>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</si>
  <si>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</si>
  <si>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</si>
  <si>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</si>
  <si>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</si>
  <si>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</si>
  <si>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</si>
  <si>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</si>
  <si>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</si>
  <si>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</si>
  <si>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</si>
  <si>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</si>
  <si>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</si>
  <si>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</si>
  <si>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</si>
  <si>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</si>
  <si>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</si>
  <si>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</si>
  <si>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</si>
  <si>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</si>
  <si>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</si>
  <si>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</si>
  <si>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</si>
  <si>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</si>
  <si>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</si>
  <si>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</si>
  <si>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</si>
  <si>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</si>
  <si>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</si>
  <si>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</si>
  <si>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</si>
  <si>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</si>
  <si>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</si>
  <si>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</si>
  <si>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</si>
  <si>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</si>
  <si>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</si>
  <si>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</si>
  <si>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</si>
  <si>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</si>
  <si>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</si>
  <si>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</si>
  <si>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</si>
  <si>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</si>
  <si>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</si>
  <si>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</si>
  <si>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</si>
  <si>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</si>
  <si>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</si>
  <si>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</si>
  <si>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</si>
  <si>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</si>
  <si>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</si>
  <si>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</si>
  <si>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</si>
  <si>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</si>
  <si>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</si>
  <si>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</si>
  <si>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</si>
  <si>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</si>
  <si>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</si>
  <si>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</si>
  <si>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</si>
  <si>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</si>
  <si>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</si>
  <si>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</si>
  <si>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</si>
  <si>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</si>
  <si>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</si>
  <si>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</si>
  <si>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</si>
  <si>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</si>
  <si>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</si>
  <si>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</si>
  <si>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</si>
  <si>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</si>
  <si>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</si>
  <si>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</si>
  <si>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</si>
  <si>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</si>
  <si>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</si>
  <si>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</si>
  <si>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</si>
  <si>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</si>
  <si>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</si>
  <si>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</si>
  <si>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</si>
  <si>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</si>
  <si>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</si>
  <si>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</si>
  <si>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</si>
  <si>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</si>
  <si>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</si>
  <si>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</si>
  <si>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</si>
  <si>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</si>
  <si>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</si>
  <si>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</si>
  <si>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</si>
  <si>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</si>
  <si>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</si>
  <si>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</si>
  <si>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</si>
  <si>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</si>
  <si>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</si>
  <si>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</si>
  <si>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</si>
  <si>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</si>
  <si>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</si>
  <si>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</si>
  <si>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</si>
  <si>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</si>
  <si>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</si>
  <si>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</si>
  <si>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</si>
  <si>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</si>
  <si>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</si>
  <si>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</si>
  <si>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</si>
  <si>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</si>
  <si>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</si>
  <si>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</si>
  <si>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</si>
  <si>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</si>
  <si>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</si>
  <si>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</si>
  <si>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</si>
  <si>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</si>
  <si>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</si>
  <si>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</si>
  <si>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</si>
  <si>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</si>
  <si>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</si>
  <si>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</si>
  <si>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</si>
  <si>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</si>
  <si>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</si>
  <si>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</si>
  <si>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</si>
  <si>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</si>
  <si>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</si>
  <si>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</si>
  <si>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</si>
  <si>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</si>
  <si>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</si>
  <si>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</si>
  <si>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</si>
  <si>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</si>
  <si>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</si>
  <si>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</si>
  <si>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</si>
  <si>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</si>
  <si>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</si>
  <si>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</si>
  <si>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</si>
  <si>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</si>
  <si>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</si>
  <si>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</si>
  <si>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</si>
  <si>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</si>
  <si>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</si>
  <si>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</si>
  <si>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</si>
  <si>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</si>
  <si>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</si>
  <si>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</si>
  <si>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</si>
  <si>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</si>
  <si>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</si>
  <si>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</si>
  <si>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</si>
  <si>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</si>
  <si>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</si>
  <si>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</si>
  <si>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</si>
  <si>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</si>
  <si>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</si>
  <si>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</si>
  <si>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</si>
  <si>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</si>
  <si>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</si>
  <si>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</si>
  <si>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</si>
  <si>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</si>
  <si>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</si>
  <si>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</si>
  <si>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</si>
  <si>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</si>
  <si>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</si>
  <si>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</si>
  <si>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</si>
  <si>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</si>
  <si>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</si>
  <si>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</si>
  <si>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</si>
  <si>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</si>
  <si>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</si>
  <si>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</si>
  <si>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</si>
  <si>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</si>
  <si>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</si>
  <si>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</si>
  <si>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</si>
  <si>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</si>
  <si>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</si>
  <si>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</si>
  <si>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</si>
  <si>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</si>
  <si>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</si>
  <si>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</si>
  <si>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</si>
  <si>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</si>
  <si>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</si>
  <si>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</si>
  <si>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</si>
  <si>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</si>
  <si>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</si>
  <si>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</si>
  <si>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</si>
  <si>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</si>
  <si>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</si>
  <si>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</si>
  <si>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</si>
  <si>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</si>
  <si>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</si>
  <si>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</si>
  <si>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</si>
  <si>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</si>
  <si>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</si>
  <si>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</si>
  <si>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</si>
  <si>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</si>
  <si>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</si>
  <si>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</si>
  <si>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</si>
  <si>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</si>
  <si>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</si>
  <si>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</si>
  <si>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</si>
  <si>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</si>
  <si>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</si>
  <si>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</si>
  <si>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</si>
  <si>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</si>
  <si>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</si>
  <si>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</si>
  <si>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</si>
  <si>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</si>
  <si>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</si>
  <si>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</si>
  <si>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</si>
  <si>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</si>
  <si>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</si>
  <si>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</si>
  <si>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</si>
  <si>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</si>
  <si>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</si>
  <si>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</si>
  <si>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</si>
  <si>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</si>
  <si>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</si>
  <si>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</si>
  <si>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</si>
  <si>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</si>
  <si>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</si>
  <si>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</si>
  <si>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</si>
  <si>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</si>
  <si>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</si>
  <si>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</si>
  <si>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</si>
  <si>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</si>
  <si>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</si>
  <si>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</si>
  <si>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</si>
  <si>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</si>
  <si>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</si>
  <si>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</si>
  <si>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</si>
  <si>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</si>
  <si>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</si>
  <si>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</si>
  <si>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</si>
  <si>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</si>
  <si>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</si>
  <si>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</si>
  <si>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</si>
  <si>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</si>
  <si>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</si>
  <si>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</si>
  <si>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</si>
  <si>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</si>
  <si>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</si>
  <si>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</si>
  <si>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</si>
  <si>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</si>
  <si>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</si>
  <si>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</si>
  <si>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</si>
  <si>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</si>
  <si>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</si>
  <si>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</si>
  <si>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</si>
  <si>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</si>
  <si>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</si>
  <si>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</si>
  <si>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</si>
  <si>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</si>
  <si>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</si>
  <si>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</si>
  <si>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</si>
  <si>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</si>
  <si>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</si>
  <si>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</si>
  <si>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</si>
  <si>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</si>
  <si>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</si>
  <si>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</si>
  <si>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</si>
  <si>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</si>
  <si>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</si>
  <si>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</si>
  <si>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</si>
  <si>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</si>
  <si>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</si>
  <si>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</si>
  <si>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</si>
  <si>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</si>
  <si>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</si>
  <si>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</si>
  <si>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</si>
  <si>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</si>
  <si>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</si>
  <si>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</si>
  <si>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</si>
  <si>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</si>
  <si>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</si>
  <si>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</si>
  <si>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</si>
  <si>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</si>
  <si>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</si>
  <si>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</si>
  <si>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</si>
  <si>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</si>
  <si>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</si>
  <si>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</si>
  <si>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</si>
  <si>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</si>
  <si>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</si>
  <si>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</si>
  <si>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</si>
  <si>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</si>
  <si>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</si>
  <si>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</si>
  <si>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</si>
  <si>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</si>
  <si>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</si>
  <si>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</si>
  <si>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</si>
  <si>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</si>
  <si>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</si>
  <si>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</si>
  <si>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</si>
  <si>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</si>
  <si>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</si>
  <si>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</si>
  <si>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</si>
  <si>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</si>
  <si>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</si>
  <si>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</si>
  <si>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</si>
  <si>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</si>
  <si>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</si>
  <si>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</si>
  <si>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</si>
  <si>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</si>
  <si>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</si>
  <si>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</si>
  <si>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</si>
  <si>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</si>
  <si>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</si>
  <si>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</si>
  <si>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</si>
  <si>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</si>
  <si>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</si>
  <si>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</si>
  <si>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</si>
  <si>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</si>
  <si>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</si>
  <si>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</si>
  <si>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</si>
  <si>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</si>
  <si>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</si>
  <si>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</si>
  <si>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</si>
  <si>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</si>
  <si>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</si>
  <si>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</si>
  <si>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</si>
  <si>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</si>
  <si>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</si>
  <si>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</si>
  <si>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</si>
  <si>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</si>
  <si>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</si>
  <si>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</si>
  <si>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</si>
  <si>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</si>
  <si>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</si>
  <si>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</si>
  <si>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</si>
  <si>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</si>
  <si>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</si>
  <si>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</si>
  <si>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</si>
  <si>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</si>
  <si>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</si>
  <si>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</si>
  <si>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</si>
  <si>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</si>
  <si>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</si>
  <si>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</si>
  <si>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</si>
  <si>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</si>
  <si>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</si>
  <si>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</si>
  <si>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</si>
  <si>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</si>
  <si>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</si>
  <si>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</si>
  <si>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</si>
  <si>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</si>
  <si>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</si>
  <si>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</si>
  <si>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</si>
  <si>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</si>
  <si>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</si>
  <si>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</si>
  <si>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</si>
  <si>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</si>
  <si>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</si>
  <si>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</si>
  <si>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</si>
  <si>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</si>
  <si>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</si>
  <si>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</si>
  <si>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</si>
  <si>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</si>
  <si>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</si>
  <si>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</si>
  <si>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</si>
  <si>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</si>
  <si>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</si>
  <si>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</si>
  <si>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</si>
  <si>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</si>
  <si>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</si>
  <si>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</si>
  <si>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</si>
  <si>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</si>
  <si>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</si>
  <si>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</si>
  <si>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</si>
  <si>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</si>
  <si>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</si>
  <si>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</si>
  <si>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</si>
  <si>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</si>
  <si>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</si>
  <si>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</si>
  <si>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</si>
  <si>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</si>
  <si>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</si>
  <si>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</si>
  <si>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</si>
  <si>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</si>
  <si>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</si>
  <si>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</si>
  <si>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</si>
  <si>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</si>
  <si>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</si>
  <si>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</si>
  <si>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</si>
  <si>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</si>
  <si>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</si>
  <si>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</si>
  <si>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</si>
  <si>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</si>
  <si>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</si>
  <si>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</si>
  <si>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</si>
  <si>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</si>
  <si>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</si>
  <si>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</si>
  <si>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</si>
  <si>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</si>
  <si>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</si>
  <si>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</si>
  <si>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</si>
  <si>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</si>
  <si>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</si>
  <si>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</si>
  <si>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</si>
  <si>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</si>
  <si>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</si>
  <si>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</si>
  <si>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</si>
  <si>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</si>
  <si>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</si>
  <si>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</si>
  <si>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</si>
  <si>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</si>
  <si>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</si>
  <si>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</si>
  <si>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</si>
  <si>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</si>
  <si>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</si>
  <si>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</si>
  <si>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</si>
  <si>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</si>
  <si>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</si>
  <si>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</si>
  <si>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</si>
  <si>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</si>
  <si>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</si>
  <si>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</si>
  <si>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</si>
  <si>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</si>
  <si>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</si>
  <si>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</si>
  <si>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</si>
  <si>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</si>
  <si>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</si>
  <si>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</si>
  <si>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</si>
  <si>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</si>
  <si>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</si>
  <si>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</si>
  <si>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</si>
  <si>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</si>
  <si>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</si>
  <si>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</si>
  <si>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</si>
  <si>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</si>
  <si>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</si>
  <si>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</si>
  <si>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</si>
  <si>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</si>
  <si>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</si>
  <si>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</si>
  <si>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</si>
  <si>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</si>
  <si>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</si>
  <si>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</si>
  <si>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</si>
  <si>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</si>
  <si>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</si>
  <si>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</si>
  <si>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</si>
  <si>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</si>
  <si>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</si>
  <si>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</si>
  <si>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</si>
  <si>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</si>
  <si>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</si>
  <si>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</si>
  <si>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</si>
  <si>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</si>
  <si>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</si>
  <si>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</si>
  <si>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</si>
  <si>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</si>
  <si>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</si>
  <si>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</si>
  <si>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</si>
  <si>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</si>
  <si>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</si>
  <si>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</si>
  <si>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</si>
  <si>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</si>
  <si>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</si>
  <si>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</si>
  <si>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</si>
  <si>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</si>
  <si>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</si>
  <si>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</si>
  <si>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</si>
  <si>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</si>
  <si>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</si>
  <si>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</si>
  <si>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</si>
  <si>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</si>
  <si>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</si>
  <si>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</si>
  <si>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</si>
  <si>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</si>
  <si>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</si>
  <si>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</si>
  <si>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</si>
  <si>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</si>
  <si>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</si>
  <si>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</si>
  <si>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</si>
  <si>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</si>
  <si>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</si>
  <si>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</si>
  <si>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</si>
  <si>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</si>
  <si>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</si>
  <si>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</si>
  <si>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</si>
  <si>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</si>
  <si>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</si>
  <si>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</si>
  <si>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</si>
  <si>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</si>
  <si>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</si>
  <si>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</si>
  <si>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</si>
  <si>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</si>
  <si>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</si>
  <si>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</si>
  <si>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</si>
  <si>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</si>
  <si>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</si>
  <si>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</si>
  <si>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</si>
  <si>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</si>
  <si>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</si>
  <si>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</si>
  <si>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</si>
  <si>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</si>
  <si>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</si>
  <si>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</si>
  <si>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</si>
  <si>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</si>
  <si>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</si>
  <si>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</si>
  <si>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</si>
  <si>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</si>
  <si>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</si>
  <si>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</si>
  <si>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</si>
  <si>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</si>
  <si>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</si>
  <si>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</si>
  <si>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</si>
  <si>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</si>
  <si>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</si>
  <si>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</si>
  <si>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</si>
  <si>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</si>
  <si>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</si>
  <si>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</si>
  <si>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</si>
  <si>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</si>
  <si>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</si>
  <si>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</si>
  <si>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</si>
  <si>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</si>
  <si>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</si>
  <si>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</si>
  <si>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</si>
  <si>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</si>
  <si>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</si>
  <si>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</si>
  <si>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</si>
  <si>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</si>
  <si>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</si>
  <si>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</si>
  <si>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</si>
  <si>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</si>
  <si>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</si>
  <si>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</si>
  <si>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</si>
  <si>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</si>
  <si>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</si>
  <si>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</si>
  <si>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</si>
  <si>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</si>
  <si>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</si>
  <si>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</si>
  <si>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</si>
  <si>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</si>
  <si>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</si>
  <si>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</si>
  <si>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</si>
  <si>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</si>
  <si>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</si>
  <si>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</si>
  <si>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</si>
  <si>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</si>
  <si>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</si>
  <si>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</si>
  <si>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</si>
  <si>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</si>
  <si>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</si>
  <si>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</si>
  <si>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</si>
  <si>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</si>
  <si>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</si>
  <si>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</si>
  <si>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</si>
  <si>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</si>
  <si>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</si>
  <si>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</si>
  <si>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</si>
  <si>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</si>
  <si>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</si>
  <si>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</si>
  <si>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</si>
  <si>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</si>
  <si>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</si>
  <si>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</si>
  <si>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</si>
  <si>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</si>
  <si>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</si>
  <si>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</si>
  <si>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</si>
  <si>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</si>
  <si>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</si>
  <si>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</si>
  <si>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</si>
  <si>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</si>
  <si>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</si>
  <si>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</si>
  <si>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</si>
  <si>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</si>
  <si>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</si>
  <si>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</si>
  <si>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</si>
  <si>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</si>
  <si>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</si>
  <si>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</si>
  <si>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</si>
  <si>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</si>
  <si>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</si>
  <si>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</si>
  <si>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</si>
  <si>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</si>
  <si>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</si>
  <si>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</si>
  <si>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</si>
  <si>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</si>
  <si>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</si>
  <si>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</si>
  <si>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</si>
  <si>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</si>
  <si>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</si>
  <si>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</si>
  <si>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</si>
  <si>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</si>
  <si>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</si>
  <si>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</si>
  <si>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</si>
  <si>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</si>
  <si>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</si>
  <si>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</si>
  <si>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</si>
  <si>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</si>
  <si>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</si>
  <si>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</si>
  <si>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</si>
  <si>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</si>
  <si>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</si>
  <si>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</si>
  <si>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</si>
  <si>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</si>
  <si>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</si>
  <si>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</si>
  <si>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</si>
  <si>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</si>
  <si>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</si>
  <si>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</si>
  <si>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</si>
  <si>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</si>
  <si>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</si>
  <si>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</si>
  <si>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</si>
  <si>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</si>
  <si>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</si>
  <si>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</si>
  <si>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</si>
  <si>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</si>
  <si>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</si>
  <si>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</si>
  <si>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</si>
  <si>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</si>
  <si>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</si>
  <si>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</si>
  <si>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</si>
  <si>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</si>
  <si>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</si>
  <si>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</si>
  <si>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</si>
  <si>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</si>
  <si>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</si>
  <si>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</si>
  <si>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</si>
  <si>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</si>
  <si>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</si>
  <si>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</si>
  <si>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</si>
  <si>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</si>
  <si>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</si>
  <si>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</si>
  <si>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</si>
  <si>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</si>
  <si>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</si>
  <si>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</si>
  <si>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</si>
  <si>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</si>
  <si>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</si>
  <si>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</si>
  <si>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</si>
  <si>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</si>
  <si>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</si>
  <si>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</si>
  <si>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</si>
  <si>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</si>
  <si>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</si>
  <si>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</si>
  <si>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</si>
  <si>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</si>
  <si>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</si>
  <si>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</si>
  <si>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</si>
  <si>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</si>
  <si>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</si>
  <si>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</si>
  <si>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</si>
  <si>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</si>
  <si>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</si>
  <si>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</si>
  <si>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</si>
  <si>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</si>
  <si>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</si>
  <si>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</si>
  <si>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</si>
  <si>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</si>
  <si>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</si>
  <si>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</si>
  <si>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</si>
  <si>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</si>
  <si>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</si>
  <si>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</si>
  <si>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</si>
  <si>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</si>
  <si>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</si>
  <si>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</si>
  <si>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</si>
  <si>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</si>
  <si>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</si>
  <si>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</si>
  <si>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</si>
  <si>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</si>
  <si>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</si>
  <si>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</si>
  <si>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</si>
  <si>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</si>
  <si>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</si>
  <si>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</si>
  <si>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</si>
  <si>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</si>
  <si>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</si>
  <si>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</si>
  <si>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</si>
  <si>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</si>
  <si>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</si>
  <si>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</si>
  <si>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</si>
  <si>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</si>
  <si>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</si>
  <si>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</si>
  <si>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</si>
  <si>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</si>
  <si>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</si>
  <si>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</si>
  <si>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</si>
  <si>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</si>
  <si>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</si>
  <si>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</si>
  <si>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</si>
  <si>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</si>
  <si>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</si>
  <si>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</si>
  <si>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</si>
  <si>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</si>
  <si>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</si>
  <si>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</si>
  <si>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</si>
  <si>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</si>
  <si>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</si>
  <si>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</si>
  <si>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</si>
  <si>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</si>
  <si>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</si>
  <si>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</si>
  <si>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</si>
  <si>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</si>
  <si>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</si>
  <si>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</si>
  <si>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</si>
  <si>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</si>
  <si>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</si>
  <si>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</si>
  <si>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</si>
  <si>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</si>
  <si>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</si>
  <si>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</si>
  <si>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</si>
  <si>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</si>
  <si>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</si>
  <si>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</si>
  <si>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</si>
  <si>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</si>
  <si>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</si>
  <si>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</si>
  <si>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</si>
  <si>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</si>
  <si>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</si>
  <si>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</si>
  <si>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</si>
  <si>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</si>
  <si>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</si>
  <si>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</si>
  <si>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</si>
  <si>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</si>
  <si>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</si>
  <si>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</si>
  <si>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</si>
  <si>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</si>
  <si>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</si>
  <si>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</si>
  <si>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</si>
  <si>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</si>
  <si>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</si>
  <si>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</si>
  <si>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</si>
  <si>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</si>
  <si>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</si>
  <si>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</si>
  <si>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</si>
  <si>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</si>
  <si>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</si>
  <si>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</si>
  <si>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</si>
  <si>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</si>
  <si>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</si>
  <si>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</si>
  <si>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</si>
  <si>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</si>
  <si>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</si>
  <si>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</si>
  <si>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</si>
  <si>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</si>
  <si>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</si>
  <si>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</si>
  <si>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</si>
  <si>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</si>
  <si>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</si>
  <si>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</si>
  <si>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</si>
  <si>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</si>
  <si>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</si>
  <si>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</si>
  <si>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</si>
  <si>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</si>
  <si>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</si>
  <si>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</si>
  <si>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</si>
  <si>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</si>
  <si>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</si>
  <si>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</si>
  <si>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</si>
  <si>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</si>
  <si>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</si>
  <si>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</si>
  <si>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</si>
  <si>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</si>
  <si>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</si>
  <si>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</si>
  <si>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</si>
  <si>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</si>
  <si>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</si>
  <si>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</si>
  <si>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</si>
  <si>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</si>
  <si>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</si>
  <si>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</si>
  <si>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</si>
  <si>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</si>
  <si>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</si>
  <si>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</si>
  <si>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</si>
  <si>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</si>
  <si>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</si>
  <si>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</si>
  <si>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</si>
  <si>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</si>
  <si>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</si>
  <si>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</si>
  <si>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</si>
  <si>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</si>
  <si>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</si>
  <si>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</si>
  <si>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</si>
  <si>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</si>
  <si>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</si>
  <si>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</si>
  <si>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</si>
  <si>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</si>
  <si>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</si>
  <si>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</si>
  <si>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</si>
  <si>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</si>
  <si>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</si>
  <si>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</si>
  <si>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</si>
  <si>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</si>
  <si>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</si>
  <si>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</si>
  <si>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</si>
  <si>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</si>
  <si>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</si>
  <si>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</si>
  <si>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</si>
  <si>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</si>
  <si>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</si>
  <si>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</si>
  <si>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</si>
  <si>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</si>
  <si>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</si>
  <si>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</si>
  <si>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</si>
  <si>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</si>
  <si>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</si>
  <si>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</si>
  <si>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</si>
  <si>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</si>
  <si>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</si>
  <si>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</si>
  <si>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</si>
  <si>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</si>
  <si>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</si>
  <si>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</si>
  <si>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</si>
  <si>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</si>
  <si>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</si>
  <si>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</si>
  <si>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</si>
  <si>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</si>
  <si>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</si>
  <si>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</si>
  <si>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</si>
  <si>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</si>
  <si>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</si>
  <si>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</si>
  <si>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</si>
  <si>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</si>
  <si>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</si>
  <si>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</si>
  <si>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</si>
  <si>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</si>
  <si>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</si>
  <si>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</si>
  <si>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</si>
  <si>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</si>
  <si>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</si>
  <si>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</si>
  <si>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</si>
  <si>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</si>
  <si>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</si>
  <si>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</si>
  <si>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</si>
  <si>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</si>
  <si>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</si>
  <si>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</si>
  <si>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</si>
  <si>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</si>
  <si>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</si>
  <si>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</si>
  <si>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</si>
  <si>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</si>
  <si>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</si>
  <si>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</si>
  <si>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</si>
  <si>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</si>
  <si>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</si>
  <si>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</si>
  <si>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</si>
  <si>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</si>
  <si>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</si>
  <si>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</si>
  <si>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</si>
  <si>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</si>
  <si>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</si>
  <si>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</si>
  <si>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</si>
  <si>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</si>
  <si>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</si>
  <si>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</si>
  <si>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</si>
  <si>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</si>
  <si>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</si>
  <si>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</si>
  <si>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</si>
  <si>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</si>
  <si>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</si>
  <si>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</si>
  <si>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</si>
  <si>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</si>
  <si>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</si>
  <si>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</si>
  <si>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</si>
  <si>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</si>
  <si>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</si>
  <si>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</si>
  <si>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</si>
  <si>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</si>
  <si>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</si>
  <si>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</si>
  <si>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</si>
  <si>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</si>
  <si>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</si>
  <si>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</si>
  <si>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</si>
  <si>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</si>
  <si>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</si>
  <si>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</si>
  <si>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</si>
  <si>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</si>
  <si>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</si>
  <si>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</si>
  <si>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</si>
  <si>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</si>
  <si>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</si>
  <si>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</si>
  <si>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</si>
  <si>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</si>
  <si>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</si>
  <si>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</si>
  <si>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</si>
  <si>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</si>
  <si>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</si>
  <si>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</si>
  <si>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</si>
  <si>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</si>
  <si>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</si>
  <si>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</si>
  <si>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</si>
  <si>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</si>
  <si>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</si>
  <si>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</si>
  <si>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</si>
  <si>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</si>
  <si>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</si>
  <si>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</si>
  <si>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</si>
  <si>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</si>
  <si>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</si>
  <si>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</si>
  <si>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</si>
  <si>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</si>
  <si>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</si>
  <si>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</si>
  <si>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</si>
  <si>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</si>
  <si>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</si>
  <si>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</si>
  <si>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</si>
  <si>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</si>
  <si>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</si>
  <si>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</si>
  <si>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</si>
  <si>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</si>
  <si>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</si>
  <si>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</si>
  <si>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</si>
  <si>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</si>
  <si>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</si>
  <si>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</si>
  <si>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</si>
  <si>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</si>
  <si>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</si>
  <si>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</si>
  <si>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</si>
  <si>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</si>
  <si>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</si>
  <si>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</si>
  <si>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</si>
  <si>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</si>
  <si>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</si>
  <si>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</si>
  <si>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</si>
  <si>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</si>
  <si>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</si>
  <si>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</si>
  <si>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</si>
  <si>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</si>
  <si>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</si>
  <si>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</si>
  <si>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</si>
  <si>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</si>
  <si>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</si>
  <si>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</si>
  <si>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</si>
  <si>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</si>
  <si>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</si>
  <si>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</si>
  <si>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</si>
  <si>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</si>
  <si>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</si>
  <si>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</si>
  <si>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</si>
  <si>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</si>
  <si>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</si>
  <si>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</si>
  <si>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</si>
  <si>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</si>
  <si>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</si>
  <si>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</si>
  <si>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</si>
  <si>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</si>
  <si>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</si>
  <si>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</si>
  <si>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</si>
  <si>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</si>
  <si>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</si>
  <si>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</si>
  <si>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</si>
  <si>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</si>
  <si>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</si>
  <si>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</si>
  <si>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</si>
  <si>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</si>
  <si>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</si>
  <si>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</si>
  <si>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</si>
  <si>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</si>
  <si>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</si>
  <si>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</si>
  <si>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</si>
  <si>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</si>
  <si>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</si>
  <si>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</si>
  <si>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</si>
  <si>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</si>
  <si>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</si>
  <si>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</si>
  <si>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</si>
  <si>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</si>
  <si>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</si>
  <si>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</si>
  <si>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</si>
  <si>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</si>
  <si>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</si>
  <si>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</si>
  <si>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</si>
  <si>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</si>
  <si>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</si>
  <si>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</si>
  <si>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</si>
  <si>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</si>
  <si>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</si>
  <si>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</si>
  <si>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</si>
  <si>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</si>
  <si>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</si>
  <si>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</si>
  <si>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</si>
  <si>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</si>
  <si>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</si>
  <si>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</si>
  <si>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</si>
  <si>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</si>
  <si>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</si>
  <si>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</si>
  <si>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</si>
  <si>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</si>
  <si>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</si>
  <si>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</si>
  <si>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</si>
  <si>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</si>
  <si>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</si>
  <si>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</si>
  <si>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</si>
  <si>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</si>
  <si>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</si>
  <si>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</si>
  <si>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</si>
  <si>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</si>
  <si>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</si>
  <si>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</si>
  <si>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</si>
  <si>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</si>
  <si>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</si>
  <si>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</si>
  <si>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</si>
  <si>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</si>
  <si>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</si>
  <si>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</si>
  <si>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</si>
  <si>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</si>
  <si>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</si>
  <si>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</si>
  <si>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</si>
  <si>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</si>
  <si>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</si>
  <si>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</si>
  <si>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</si>
  <si>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</si>
  <si>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</si>
  <si>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</si>
  <si>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</si>
  <si>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</si>
  <si>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</si>
  <si>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</si>
  <si>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</si>
  <si>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</si>
  <si>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</si>
  <si>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</si>
  <si>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</si>
  <si>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</si>
  <si>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</si>
  <si>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</si>
  <si>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</si>
  <si>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</si>
  <si>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</si>
  <si>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</si>
  <si>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</si>
  <si>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</si>
  <si>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</si>
  <si>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</si>
  <si>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</si>
  <si>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</si>
  <si>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</si>
  <si>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</si>
  <si>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</si>
  <si>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</si>
  <si>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</si>
  <si>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</si>
  <si>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</si>
  <si>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</si>
  <si>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</si>
  <si>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</si>
  <si>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</si>
  <si>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</si>
  <si>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</si>
  <si>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</si>
  <si>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</si>
  <si>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</si>
  <si>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</si>
  <si>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</si>
  <si>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</si>
  <si>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</si>
  <si>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</si>
  <si>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</si>
  <si>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</si>
  <si>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</si>
  <si>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</si>
  <si>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</si>
  <si>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</si>
  <si>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</si>
  <si>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</si>
  <si>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</si>
  <si>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</si>
  <si>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</si>
  <si>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</si>
  <si>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</si>
  <si>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</si>
  <si>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</si>
  <si>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</si>
  <si>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</si>
  <si>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</si>
  <si>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</si>
  <si>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</si>
  <si>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</si>
  <si>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</si>
  <si>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</si>
  <si>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</si>
  <si>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</si>
  <si>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</si>
  <si>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</si>
  <si>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</si>
  <si>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</si>
  <si>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</si>
  <si>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</si>
  <si>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</si>
  <si>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</si>
  <si>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</si>
  <si>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</si>
  <si>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</si>
  <si>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</si>
  <si>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</si>
  <si>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</si>
  <si>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</si>
  <si>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</si>
  <si>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</si>
  <si>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</si>
  <si>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</si>
  <si>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</si>
  <si>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</si>
  <si>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</si>
  <si>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</si>
  <si>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</si>
  <si>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</si>
  <si>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</si>
  <si>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</si>
  <si>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</si>
  <si>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</si>
  <si>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</si>
  <si>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</si>
  <si>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</si>
  <si>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</si>
  <si>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</si>
  <si>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</si>
  <si>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</si>
  <si>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</si>
  <si>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</si>
  <si>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</si>
  <si>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</si>
  <si>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</si>
  <si>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</si>
  <si>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</si>
  <si>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</si>
  <si>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</si>
  <si>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</si>
  <si>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</si>
  <si>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</si>
  <si>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</si>
  <si>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</si>
  <si>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</si>
  <si>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</si>
  <si>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</si>
  <si>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</si>
  <si>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</si>
  <si>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</si>
  <si>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</si>
  <si>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</si>
  <si>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</si>
  <si>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</si>
  <si>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</si>
  <si>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</si>
  <si>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</si>
  <si>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</si>
  <si>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</si>
  <si>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</si>
  <si>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</si>
  <si>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</si>
  <si>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</si>
  <si>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</si>
  <si>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</si>
  <si>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</si>
  <si>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</si>
  <si>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</si>
  <si>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</si>
  <si>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</si>
  <si>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</si>
  <si>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</si>
  <si>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</si>
  <si>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</si>
  <si>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</si>
  <si>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</si>
  <si>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</si>
  <si>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</si>
  <si>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</si>
  <si>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</si>
  <si>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</si>
  <si>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</si>
  <si>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</si>
  <si>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</si>
  <si>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</si>
  <si>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</si>
  <si>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</si>
  <si>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</si>
  <si>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</si>
  <si>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</si>
  <si>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</si>
  <si>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</si>
  <si>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</si>
  <si>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</si>
  <si>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</si>
  <si>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</si>
  <si>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</si>
  <si>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</si>
  <si>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</si>
  <si>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</si>
  <si>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</si>
  <si>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</si>
  <si>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</si>
  <si>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</si>
  <si>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</si>
  <si>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</si>
  <si>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</si>
  <si>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</si>
  <si>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</si>
  <si>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</si>
  <si>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</si>
  <si>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</si>
  <si>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</si>
  <si>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</si>
  <si>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</si>
  <si>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</si>
  <si>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</si>
  <si>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</si>
  <si>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</si>
  <si>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</si>
  <si>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</si>
  <si>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</si>
  <si>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</si>
  <si>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</si>
  <si>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</si>
  <si>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</si>
  <si>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</si>
  <si>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</si>
  <si>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</si>
  <si>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</si>
  <si>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</si>
  <si>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</si>
  <si>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</si>
  <si>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</si>
  <si>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</si>
  <si>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</si>
  <si>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</si>
  <si>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</si>
  <si>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</si>
  <si>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</si>
  <si>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</si>
  <si>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</si>
  <si>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</si>
  <si>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</si>
  <si>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</si>
  <si>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</si>
  <si>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</si>
  <si>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</si>
  <si>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</si>
  <si>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</si>
  <si>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</si>
  <si>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</si>
  <si>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</si>
  <si>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</si>
  <si>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</si>
  <si>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</si>
  <si>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</si>
  <si>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</si>
  <si>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</si>
  <si>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</si>
  <si>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</si>
  <si>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</si>
  <si>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</si>
  <si>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</si>
  <si>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</si>
  <si>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</si>
  <si>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</si>
  <si>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</si>
  <si>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</si>
  <si>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</si>
  <si>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</si>
  <si>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</si>
  <si>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</si>
  <si>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</si>
  <si>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</si>
  <si>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</si>
  <si>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</si>
  <si>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</si>
  <si>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</si>
  <si>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</si>
  <si>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</si>
  <si>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</si>
  <si>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</si>
  <si>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</si>
  <si>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</si>
  <si>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</si>
  <si>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</si>
  <si>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</si>
  <si>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</si>
  <si>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</si>
  <si>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</si>
  <si>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</si>
  <si>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</si>
  <si>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</si>
  <si>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</si>
  <si>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</si>
  <si>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</si>
  <si>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</si>
  <si>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</si>
  <si>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</si>
  <si>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</si>
  <si>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</si>
  <si>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</si>
  <si>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</si>
  <si>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</si>
  <si>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</si>
  <si>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</si>
  <si>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</si>
  <si>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</si>
  <si>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</si>
  <si>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</si>
  <si>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</si>
  <si>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</si>
  <si>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</si>
  <si>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</si>
  <si>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</si>
  <si>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</si>
  <si>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</si>
  <si>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</si>
  <si>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</si>
  <si>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</si>
  <si>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</si>
  <si>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</si>
  <si>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</si>
  <si>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</si>
  <si>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</si>
  <si>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</si>
  <si>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</si>
  <si>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</si>
  <si>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</si>
  <si>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</si>
  <si>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</si>
  <si>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</si>
  <si>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</si>
  <si>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</si>
  <si>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</si>
  <si>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</si>
  <si>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</si>
  <si>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</si>
  <si>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</si>
  <si>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</si>
  <si>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</si>
  <si>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</si>
  <si>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</si>
  <si>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</si>
  <si>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</si>
  <si>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</si>
  <si>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</si>
  <si>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</si>
  <si>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</si>
  <si>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</si>
  <si>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</si>
  <si>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</si>
  <si>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</si>
  <si>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</si>
  <si>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</si>
  <si>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</si>
  <si>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</si>
  <si>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</si>
  <si>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</si>
  <si>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</si>
  <si>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</si>
  <si>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</si>
  <si>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</si>
  <si>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</si>
  <si>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</si>
  <si>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</si>
  <si>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</si>
  <si>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</si>
  <si>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</si>
  <si>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</si>
  <si>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</si>
  <si>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</si>
  <si>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</si>
  <si>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</si>
  <si>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</si>
  <si>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</si>
  <si>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</si>
  <si>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</si>
  <si>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</si>
  <si>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</si>
  <si>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</si>
  <si>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</si>
  <si>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</si>
  <si>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</si>
  <si>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</si>
  <si>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</si>
  <si>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</si>
  <si>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</si>
  <si>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</si>
  <si>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</si>
  <si>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</si>
  <si>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</si>
  <si>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</si>
  <si>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</si>
  <si>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</si>
  <si>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</si>
  <si>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</si>
  <si>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</si>
  <si>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</si>
  <si>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</si>
  <si>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</si>
  <si>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</si>
  <si>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</si>
  <si>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</si>
  <si>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</si>
  <si>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</si>
  <si>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</si>
  <si>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</si>
  <si>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</si>
  <si>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</si>
  <si>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</si>
  <si>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</si>
  <si>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</si>
  <si>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</si>
  <si>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</si>
  <si>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</si>
  <si>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</si>
  <si>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</si>
  <si>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</si>
  <si>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</si>
  <si>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</si>
  <si>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</si>
  <si>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</si>
  <si>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</si>
  <si>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</si>
  <si>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</si>
  <si>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</si>
  <si>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</si>
  <si>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</si>
  <si>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</si>
  <si>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</si>
  <si>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</si>
  <si>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</si>
  <si>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</si>
  <si>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</si>
  <si>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</si>
  <si>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</si>
  <si>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</si>
  <si>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</si>
  <si>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</si>
  <si>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</si>
  <si>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</si>
  <si>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</si>
  <si>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</si>
  <si>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</si>
  <si>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</si>
  <si>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</si>
  <si>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</si>
  <si>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</si>
  <si>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</si>
  <si>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</si>
  <si>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</si>
  <si>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</si>
  <si>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</si>
  <si>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</si>
  <si>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</si>
  <si>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</si>
  <si>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</si>
  <si>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</si>
  <si>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</si>
  <si>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</si>
  <si>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</si>
  <si>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</si>
  <si>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</si>
  <si>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</si>
  <si>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</si>
  <si>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</si>
  <si>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</si>
  <si>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</si>
  <si>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</si>
  <si>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</si>
  <si>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</si>
  <si>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</si>
  <si>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</si>
  <si>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</si>
  <si>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</si>
  <si>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</si>
  <si>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</si>
  <si>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</si>
  <si>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</si>
  <si>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</si>
  <si>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</si>
  <si>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</si>
  <si>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</si>
  <si>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</si>
  <si>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</si>
  <si>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</si>
  <si>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</si>
  <si>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</si>
  <si>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</si>
  <si>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</si>
  <si>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</si>
  <si>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</si>
  <si>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</si>
  <si>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</si>
  <si>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</si>
  <si>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</si>
  <si>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</si>
  <si>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</si>
  <si>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</si>
  <si>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</si>
  <si>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</si>
  <si>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</si>
  <si>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</si>
  <si>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</si>
  <si>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</si>
  <si>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</si>
  <si>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</si>
  <si>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</si>
  <si>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</si>
  <si>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</si>
  <si>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</si>
  <si>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</si>
  <si>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</si>
  <si>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</si>
  <si>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</si>
  <si>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</si>
  <si>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</si>
  <si>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</si>
  <si>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</si>
  <si>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</si>
  <si>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</si>
  <si>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</si>
  <si>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</si>
  <si>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</si>
  <si>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</si>
  <si>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</si>
  <si>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</si>
  <si>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</si>
  <si>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</si>
  <si>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</si>
  <si>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</si>
  <si>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</si>
  <si>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</si>
  <si>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</si>
  <si>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</si>
  <si>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</si>
  <si>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</si>
  <si>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</si>
  <si>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</si>
  <si>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</si>
  <si>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</si>
  <si>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</si>
  <si>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</si>
  <si>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</si>
  <si>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</si>
  <si>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</si>
  <si>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</si>
  <si>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</si>
  <si>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</si>
  <si>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</si>
  <si>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</si>
  <si>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</si>
  <si>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</si>
  <si>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</si>
  <si>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</si>
  <si>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</si>
  <si>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</si>
  <si>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</si>
  <si>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</si>
  <si>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</si>
  <si>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</si>
  <si>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</si>
  <si>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</si>
  <si>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</si>
  <si>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</si>
  <si>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</si>
  <si>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</si>
  <si>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</si>
  <si>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</si>
  <si>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</si>
  <si>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</si>
  <si>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</si>
  <si>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</si>
  <si>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</si>
  <si>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</si>
  <si>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</si>
  <si>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</si>
  <si>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</si>
  <si>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</si>
  <si>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</si>
  <si>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</si>
  <si>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</si>
  <si>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</si>
  <si>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</si>
  <si>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</si>
  <si>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</si>
  <si>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</si>
  <si>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</si>
  <si>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</si>
  <si>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</si>
  <si>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</si>
  <si>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</si>
  <si>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</si>
  <si>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</si>
  <si>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</si>
  <si>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</si>
  <si>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</si>
  <si>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</si>
  <si>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</si>
  <si>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</si>
  <si>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</si>
  <si>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</si>
  <si>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</si>
  <si>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</si>
  <si>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</si>
  <si>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</si>
  <si>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</si>
  <si>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</si>
  <si>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</si>
  <si>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</si>
  <si>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</si>
  <si>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</si>
  <si>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</si>
  <si>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</si>
  <si>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</si>
  <si>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</si>
  <si>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</si>
  <si>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</si>
  <si>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</si>
  <si>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</si>
  <si>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</si>
  <si>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</si>
  <si>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</si>
  <si>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</si>
  <si>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</si>
  <si>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</si>
  <si>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</si>
  <si>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</si>
  <si>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</si>
  <si>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</si>
  <si>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</si>
  <si>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</si>
  <si>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</si>
  <si>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</si>
  <si>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</si>
  <si>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</si>
  <si>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</si>
  <si>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</si>
  <si>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</si>
  <si>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</si>
  <si>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</si>
  <si>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</si>
  <si>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</si>
  <si>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</si>
  <si>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</si>
  <si>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</si>
  <si>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</si>
  <si>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</si>
  <si>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</si>
  <si>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</si>
  <si>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</si>
  <si>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</si>
  <si>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</si>
  <si>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</si>
  <si>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</si>
  <si>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</si>
  <si>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</si>
  <si>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</si>
  <si>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</si>
  <si>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</si>
  <si>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</si>
  <si>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</si>
  <si>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</si>
  <si>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</si>
  <si>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</si>
  <si>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</si>
  <si>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</si>
  <si>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</si>
  <si>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</si>
  <si>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</si>
  <si>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</si>
  <si>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</si>
  <si>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</si>
  <si>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</si>
  <si>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</si>
  <si>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</si>
  <si>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</si>
  <si>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</si>
  <si>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</si>
  <si>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</si>
  <si>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</si>
  <si>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</si>
  <si>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</si>
  <si>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</si>
  <si>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</si>
  <si>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</si>
  <si>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</si>
  <si>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</si>
  <si>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</si>
  <si>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</si>
  <si>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</si>
  <si>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</si>
  <si>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</si>
  <si>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</si>
  <si>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</si>
  <si>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</si>
  <si>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</si>
  <si>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</si>
  <si>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</si>
  <si>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</si>
  <si>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</si>
  <si>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</si>
  <si>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</si>
  <si>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</si>
  <si>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</si>
  <si>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</si>
  <si>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</si>
  <si>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</si>
  <si>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</si>
  <si>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</si>
  <si>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</si>
  <si>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</si>
  <si>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</si>
  <si>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</si>
  <si>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</si>
  <si>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</si>
  <si>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</si>
  <si>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</si>
  <si>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</si>
  <si>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</si>
  <si>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</si>
  <si>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</si>
  <si>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</si>
  <si>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</si>
  <si>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</si>
  <si>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</si>
  <si>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</si>
  <si>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</si>
  <si>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</si>
  <si>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</si>
  <si>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</si>
  <si>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</si>
  <si>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</si>
  <si>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</si>
  <si>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</si>
  <si>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</si>
  <si>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</si>
  <si>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</si>
  <si>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</si>
  <si>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</si>
  <si>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</si>
  <si>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</si>
  <si>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</si>
  <si>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</si>
  <si>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</si>
  <si>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</si>
  <si>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</si>
  <si>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</si>
  <si>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</si>
  <si>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</si>
  <si>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</si>
  <si>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</si>
  <si>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</si>
  <si>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</si>
  <si>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</si>
  <si>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</si>
  <si>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</si>
  <si>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</si>
  <si>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</si>
  <si>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</si>
  <si>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</si>
  <si>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</si>
  <si>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</si>
  <si>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</si>
  <si>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</si>
  <si>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</si>
  <si>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</si>
  <si>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</si>
  <si>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</si>
  <si>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</si>
  <si>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</si>
  <si>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</si>
  <si>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</si>
  <si>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</si>
  <si>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</si>
  <si>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</si>
  <si>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</si>
  <si>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</si>
  <si>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</si>
  <si>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</si>
  <si>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</si>
  <si>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</si>
  <si>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</si>
  <si>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</si>
  <si>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</si>
  <si>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</si>
  <si>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</si>
  <si>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</si>
  <si>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</si>
  <si>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</si>
  <si>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</si>
  <si>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</si>
  <si>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</si>
  <si>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</si>
  <si>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</si>
  <si>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</si>
  <si>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</si>
  <si>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</si>
  <si>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</si>
  <si>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</si>
  <si>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</si>
  <si>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</si>
  <si>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</si>
  <si>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</si>
  <si>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</si>
  <si>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</si>
  <si>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</si>
  <si>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</si>
  <si>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</si>
  <si>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</si>
  <si>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</si>
  <si>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</si>
  <si>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</si>
  <si>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</si>
  <si>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</si>
  <si>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</si>
  <si>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</si>
  <si>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</si>
  <si>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</si>
  <si>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</si>
  <si>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</si>
  <si>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</si>
  <si>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</si>
  <si>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</si>
  <si>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</si>
  <si>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</si>
  <si>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</si>
  <si>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</si>
  <si>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</si>
  <si>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</si>
  <si>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</si>
  <si>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</si>
  <si>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</si>
  <si>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</si>
  <si>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</si>
  <si>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</si>
  <si>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</si>
  <si>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</si>
  <si>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</si>
  <si>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</si>
  <si>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</si>
  <si>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</si>
  <si>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</si>
  <si>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</si>
  <si>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</si>
  <si>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</si>
  <si>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</si>
  <si>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</si>
  <si>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</si>
  <si>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</si>
  <si>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</si>
  <si>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</si>
  <si>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</si>
  <si>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</si>
  <si>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</si>
  <si>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</si>
  <si>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</si>
  <si>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</si>
  <si>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</si>
  <si>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</si>
  <si>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</si>
  <si>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</si>
  <si>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</si>
  <si>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</si>
  <si>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</si>
  <si>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</si>
  <si>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</si>
  <si>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</si>
  <si>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</si>
  <si>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</si>
  <si>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</si>
  <si>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</si>
  <si>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</si>
  <si>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</si>
  <si>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</si>
  <si>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</si>
  <si>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</si>
  <si>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</si>
  <si>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</si>
  <si>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</si>
  <si>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</si>
  <si>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</si>
  <si>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</si>
  <si>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</si>
  <si>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</si>
  <si>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</si>
  <si>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</si>
  <si>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</si>
  <si>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</si>
  <si>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</si>
  <si>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</si>
  <si>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</si>
  <si>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</si>
  <si>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</si>
  <si>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</si>
  <si>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</si>
  <si>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</si>
  <si>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</si>
  <si>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</si>
  <si>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</si>
  <si>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</si>
  <si>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</si>
  <si>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</si>
  <si>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</si>
  <si>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</si>
  <si>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</si>
  <si>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</si>
  <si>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</si>
  <si>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</si>
  <si>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</si>
  <si>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</si>
  <si>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</si>
  <si>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</si>
  <si>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</si>
  <si>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</si>
  <si>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</si>
  <si>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</si>
  <si>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</si>
  <si>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</si>
  <si>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</si>
  <si>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</si>
  <si>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</si>
  <si>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</si>
  <si>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</si>
  <si>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</si>
  <si>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</si>
  <si>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</si>
  <si>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</si>
  <si>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</si>
  <si>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</si>
  <si>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</si>
  <si>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</si>
  <si>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</si>
  <si>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</si>
  <si>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</si>
  <si>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</si>
  <si>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</si>
  <si>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</si>
  <si>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</si>
  <si>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</si>
  <si>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</si>
  <si>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</si>
  <si>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</si>
  <si>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</si>
  <si>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</si>
  <si>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</si>
  <si>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</si>
  <si>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</si>
  <si>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</si>
  <si>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</si>
  <si>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</si>
  <si>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</si>
  <si>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</si>
  <si>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</si>
  <si>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</si>
  <si>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</si>
  <si>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</si>
  <si>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</si>
  <si>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</si>
  <si>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</si>
  <si>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</si>
  <si>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</si>
  <si>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</si>
  <si>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</si>
  <si>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</si>
  <si>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</si>
  <si>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</si>
  <si>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</si>
  <si>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</si>
  <si>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</si>
  <si>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</si>
  <si>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</si>
  <si>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</si>
  <si>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</si>
  <si>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</si>
  <si>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</si>
  <si>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</si>
  <si>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</si>
  <si>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</si>
  <si>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</si>
  <si>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</si>
  <si>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</si>
  <si>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</si>
  <si>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</si>
  <si>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</si>
  <si>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</si>
  <si>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</si>
  <si>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</si>
  <si>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</si>
  <si>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</si>
  <si>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</si>
  <si>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</si>
  <si>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</si>
  <si>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</si>
  <si>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</si>
  <si>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</si>
  <si>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</si>
  <si>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</si>
  <si>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</si>
  <si>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</si>
  <si>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</si>
  <si>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</si>
  <si>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</si>
  <si>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</si>
  <si>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</si>
  <si>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</si>
  <si>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</si>
  <si>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</si>
  <si>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</si>
  <si>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</si>
  <si>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</si>
  <si>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</si>
  <si>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</si>
  <si>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</si>
  <si>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</si>
  <si>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</si>
  <si>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</si>
  <si>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</si>
  <si>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</si>
  <si>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</si>
  <si>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</si>
  <si>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</si>
  <si>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</si>
  <si>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</si>
  <si>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</si>
  <si>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</si>
  <si>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</si>
  <si>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</si>
  <si>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</si>
  <si>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</si>
  <si>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</si>
  <si>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</si>
  <si>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</si>
  <si>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</si>
  <si>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</si>
  <si>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</si>
  <si>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</si>
  <si>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</si>
  <si>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</si>
  <si>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</si>
  <si>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</si>
  <si>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</si>
  <si>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</si>
  <si>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</si>
  <si>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</si>
  <si>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</si>
  <si>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</si>
  <si>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</si>
  <si>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</si>
  <si>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</si>
  <si>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</si>
  <si>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</si>
  <si>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</si>
  <si>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</si>
  <si>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</si>
  <si>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</si>
  <si>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</si>
  <si>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</si>
  <si>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</si>
  <si>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</si>
  <si>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</si>
  <si>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</si>
  <si>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</si>
  <si>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</si>
  <si>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</si>
  <si>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</si>
  <si>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</si>
  <si>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</si>
  <si>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</si>
  <si>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</si>
  <si>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</si>
  <si>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</si>
  <si>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</si>
  <si>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</si>
  <si>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</si>
  <si>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</si>
  <si>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</si>
  <si>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</si>
  <si>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</si>
  <si>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</si>
  <si>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</si>
  <si>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</si>
  <si>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</si>
  <si>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</si>
  <si>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</si>
  <si>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</si>
  <si>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</si>
  <si>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</si>
  <si>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</si>
  <si>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</si>
  <si>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</si>
  <si>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</si>
  <si>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</si>
  <si>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</si>
  <si>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</si>
  <si>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</si>
  <si>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</si>
  <si>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</si>
  <si>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</si>
  <si>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</si>
  <si>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</si>
  <si>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</si>
  <si>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</si>
  <si>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</si>
  <si>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</si>
  <si>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</si>
  <si>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</si>
  <si>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</si>
  <si>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</si>
  <si>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</si>
  <si>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</si>
  <si>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</si>
  <si>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</si>
  <si>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</si>
  <si>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</si>
  <si>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</si>
  <si>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</si>
  <si>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</si>
  <si>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</si>
  <si>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</si>
  <si>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</si>
  <si>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</si>
  <si>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</si>
  <si>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</si>
  <si>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</si>
  <si>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</si>
  <si>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</si>
  <si>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</si>
  <si>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</si>
  <si>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</si>
  <si>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</si>
  <si>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</si>
  <si>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</si>
  <si>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</si>
  <si>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</si>
  <si>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</si>
  <si>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</si>
  <si>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</si>
  <si>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</si>
  <si>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</si>
  <si>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</si>
  <si>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</si>
  <si>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</si>
  <si>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</si>
  <si>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</si>
  <si>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</si>
  <si>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</si>
  <si>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</si>
  <si>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</si>
  <si>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</si>
  <si>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</si>
  <si>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</si>
  <si>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</si>
  <si>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</si>
  <si>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</si>
  <si>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</si>
  <si>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</si>
  <si>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</si>
  <si>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</si>
  <si>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</si>
  <si>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</si>
  <si>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</si>
  <si>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</si>
  <si>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</si>
  <si>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</si>
  <si>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</si>
  <si>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</si>
  <si>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</si>
  <si>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</si>
  <si>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</si>
  <si>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</si>
  <si>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</si>
  <si>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</si>
  <si>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</si>
  <si>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</si>
  <si>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</si>
  <si>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</si>
  <si>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</si>
  <si>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</si>
  <si>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</si>
  <si>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</si>
  <si>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</si>
  <si>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</si>
  <si>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</si>
  <si>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</si>
  <si>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</si>
  <si>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</si>
  <si>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</si>
  <si>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</si>
  <si>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</si>
  <si>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</si>
  <si>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</si>
  <si>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</si>
  <si>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</si>
  <si>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</si>
  <si>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</si>
  <si>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</si>
  <si>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</si>
  <si>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</si>
  <si>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</si>
  <si>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</si>
  <si>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</si>
  <si>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</si>
  <si>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</si>
  <si>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</si>
  <si>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</si>
  <si>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</si>
  <si>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</si>
  <si>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</si>
  <si>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</si>
  <si>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</si>
  <si>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</si>
  <si>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</si>
  <si>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</si>
  <si>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</si>
  <si>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</si>
  <si>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</si>
  <si>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</si>
  <si>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</si>
  <si>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</si>
  <si>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</si>
  <si>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</si>
  <si>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</si>
  <si>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</si>
  <si>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</si>
  <si>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</si>
  <si>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</si>
  <si>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</si>
  <si>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</si>
  <si>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</si>
  <si>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</si>
  <si>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</si>
  <si>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</si>
  <si>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</si>
  <si>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</si>
  <si>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</si>
  <si>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</si>
  <si>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</si>
  <si>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</si>
  <si>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</si>
  <si>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</si>
  <si>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</si>
  <si>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</si>
  <si>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</si>
  <si>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</si>
  <si>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</si>
  <si>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</si>
  <si>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</si>
  <si>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</si>
  <si>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</si>
  <si>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</si>
  <si>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</si>
  <si>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</si>
  <si>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</si>
  <si>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</si>
  <si>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</si>
  <si>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</si>
  <si>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</si>
  <si>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</si>
  <si>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</si>
  <si>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</si>
  <si>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</si>
  <si>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</si>
  <si>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</si>
  <si>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</si>
  <si>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</si>
  <si>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</si>
  <si>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</si>
  <si>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</si>
  <si>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</si>
  <si>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</si>
  <si>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</si>
  <si>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</si>
  <si>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</si>
  <si>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</si>
  <si>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</si>
  <si>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</si>
  <si>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</si>
  <si>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</si>
  <si>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</si>
  <si>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</si>
  <si>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</si>
  <si>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</si>
  <si>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</si>
  <si>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</si>
  <si>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</si>
  <si>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</si>
  <si>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</si>
  <si>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</si>
  <si>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</si>
  <si>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</si>
  <si>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</si>
  <si>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</si>
  <si>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</si>
  <si>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</si>
  <si>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</si>
  <si>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</si>
  <si>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</si>
  <si>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</si>
  <si>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</si>
  <si>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</si>
  <si>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</si>
  <si>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</si>
  <si>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</si>
  <si>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</si>
  <si>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</si>
  <si>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</si>
  <si>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</si>
  <si>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</si>
  <si>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</si>
  <si>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</si>
  <si>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</si>
  <si>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</si>
  <si>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</si>
  <si>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</si>
  <si>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</si>
  <si>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</si>
  <si>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</si>
  <si>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</si>
  <si>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</si>
  <si>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</si>
  <si>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</si>
  <si>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</si>
  <si>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</si>
  <si>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</si>
  <si>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</si>
  <si>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</si>
  <si>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</si>
  <si>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</si>
  <si>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</si>
  <si>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</si>
  <si>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</si>
  <si>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</si>
  <si>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</si>
  <si>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</si>
  <si>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</si>
  <si>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</si>
  <si>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</si>
  <si>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</si>
  <si>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</si>
  <si>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</si>
  <si>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</si>
  <si>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</si>
  <si>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</si>
  <si>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</si>
  <si>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</si>
  <si>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</si>
  <si>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</si>
  <si>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</si>
  <si>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</si>
  <si>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</si>
  <si>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</si>
  <si>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</si>
  <si>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</si>
  <si>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</si>
  <si>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</si>
  <si>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</si>
  <si>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</si>
  <si>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</si>
  <si>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</si>
  <si>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</si>
  <si>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</si>
  <si>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</si>
  <si>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</si>
  <si>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</si>
  <si>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</si>
  <si>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</si>
  <si>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</si>
  <si>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</si>
  <si>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</si>
  <si>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</si>
  <si>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</si>
  <si>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</si>
  <si>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</si>
  <si>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</si>
  <si>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</si>
  <si>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</si>
  <si>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</si>
  <si>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</si>
  <si>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</si>
  <si>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</si>
  <si>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</si>
  <si>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</si>
  <si>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</si>
  <si>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</si>
  <si>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</si>
  <si>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</si>
  <si>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</si>
  <si>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</si>
  <si>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</si>
  <si>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</si>
  <si>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</si>
  <si>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</si>
  <si>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</si>
  <si>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</si>
  <si>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</si>
  <si>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</si>
  <si>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</si>
  <si>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</si>
  <si>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</si>
  <si>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</si>
  <si>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</si>
  <si>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</si>
  <si>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</si>
  <si>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</si>
  <si>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</si>
  <si>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</si>
  <si>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</si>
  <si>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</si>
  <si>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</si>
  <si>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</si>
  <si>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</si>
  <si>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</si>
  <si>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</si>
  <si>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</si>
  <si>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</si>
  <si>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</si>
  <si>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</si>
  <si>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</si>
  <si>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</si>
  <si>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</si>
  <si>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</si>
  <si>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</si>
  <si>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</si>
  <si>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</si>
  <si>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</si>
  <si>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</si>
  <si>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</si>
  <si>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</si>
  <si>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</si>
  <si>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</si>
  <si>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</si>
  <si>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</si>
  <si>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</si>
  <si>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</si>
  <si>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</si>
  <si>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</si>
  <si>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</si>
  <si>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</si>
  <si>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</si>
  <si>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</si>
  <si>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</si>
  <si>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</si>
  <si>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</si>
  <si>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</si>
  <si>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</si>
  <si>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</si>
  <si>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</si>
  <si>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</si>
  <si>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</si>
  <si>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</si>
  <si>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</si>
  <si>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</si>
  <si>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</si>
  <si>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</si>
  <si>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</si>
  <si>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</si>
  <si>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</si>
  <si>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</si>
  <si>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</si>
  <si>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</si>
  <si>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</si>
  <si>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</si>
  <si>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</si>
  <si>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</si>
  <si>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</si>
  <si>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</si>
  <si>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</si>
  <si>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</si>
  <si>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</si>
  <si>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</si>
  <si>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</si>
  <si>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</si>
  <si>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</si>
  <si>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</si>
  <si>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</si>
  <si>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</si>
  <si>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</si>
  <si>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</si>
  <si>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</si>
  <si>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</si>
  <si>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</si>
  <si>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</si>
  <si>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</si>
  <si>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</si>
  <si>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</si>
  <si>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</si>
  <si>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</si>
  <si>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</si>
  <si>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</si>
  <si>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</si>
  <si>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</si>
  <si>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</si>
  <si>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</si>
  <si>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</si>
  <si>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</si>
  <si>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</si>
  <si>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</si>
  <si>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</si>
  <si>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</si>
  <si>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</si>
  <si>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</si>
  <si>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</si>
  <si>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</si>
  <si>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</si>
  <si>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</si>
  <si>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</si>
  <si>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</si>
  <si>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</si>
  <si>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</si>
  <si>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</si>
  <si>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</si>
  <si>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</si>
  <si>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</si>
  <si>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</si>
  <si>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</si>
  <si>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</si>
  <si>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</si>
  <si>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</si>
  <si>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</si>
  <si>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</si>
  <si>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</si>
  <si>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</si>
  <si>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</si>
  <si>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</si>
  <si>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</si>
  <si>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</si>
  <si>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</si>
  <si>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</si>
  <si>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</si>
  <si>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</si>
  <si>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</si>
  <si>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</si>
  <si>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</si>
  <si>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</si>
  <si>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</si>
  <si>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</si>
  <si>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</si>
  <si>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</si>
  <si>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</si>
  <si>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</si>
  <si>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</si>
  <si>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</si>
  <si>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</si>
  <si>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</si>
  <si>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</si>
  <si>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</si>
  <si>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</si>
  <si>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</si>
  <si>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</si>
  <si>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</si>
  <si>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</si>
  <si>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</si>
  <si>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</si>
  <si>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</si>
  <si>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</si>
  <si>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</si>
  <si>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</si>
  <si>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</si>
  <si>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</si>
  <si>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</si>
  <si>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</si>
  <si>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</si>
  <si>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</si>
  <si>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</si>
  <si>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</si>
  <si>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</si>
  <si>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</si>
  <si>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</si>
  <si>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</si>
  <si>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</si>
  <si>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</si>
  <si>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</si>
  <si>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</si>
  <si>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</si>
  <si>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</si>
  <si>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</si>
  <si>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</si>
  <si>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</si>
  <si>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</si>
  <si>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</si>
  <si>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</si>
  <si>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</si>
  <si>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</si>
  <si>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</si>
  <si>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</si>
  <si>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</si>
  <si>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</si>
  <si>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</si>
  <si>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</si>
  <si>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</si>
  <si>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</si>
  <si>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</si>
  <si>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</si>
  <si>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</si>
  <si>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</si>
  <si>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</si>
  <si>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</si>
  <si>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</si>
  <si>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</si>
  <si>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</si>
  <si>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</si>
  <si>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</si>
  <si>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</si>
  <si>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</si>
  <si>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</si>
  <si>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</si>
  <si>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</si>
  <si>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</si>
  <si>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</si>
  <si>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</si>
  <si>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</si>
  <si>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</si>
  <si>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</si>
  <si>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</si>
  <si>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</si>
  <si>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</si>
  <si>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</si>
  <si>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</si>
  <si>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</si>
  <si>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</si>
  <si>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</si>
  <si>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</si>
  <si>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</si>
  <si>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</si>
  <si>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</si>
  <si>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</si>
  <si>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</si>
  <si>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</si>
  <si>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</si>
  <si>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</si>
  <si>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</si>
  <si>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</si>
  <si>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</si>
  <si>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</si>
  <si>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</si>
  <si>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</si>
  <si>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</si>
  <si>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</si>
  <si>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</si>
  <si>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</si>
  <si>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</si>
  <si>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</si>
  <si>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</si>
  <si>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</si>
  <si>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</si>
  <si>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</si>
  <si>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</si>
  <si>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</si>
  <si>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</si>
  <si>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</si>
  <si>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</si>
  <si>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</si>
  <si>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</si>
  <si>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</si>
  <si>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</si>
  <si>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</si>
  <si>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</si>
  <si>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</si>
  <si>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</si>
  <si>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</si>
  <si>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</si>
  <si>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</si>
  <si>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</si>
  <si>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</si>
  <si>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</si>
  <si>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</si>
  <si>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</si>
  <si>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</si>
  <si>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</si>
  <si>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</si>
  <si>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</si>
  <si>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</si>
  <si>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</si>
  <si>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</si>
  <si>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</si>
  <si>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</si>
  <si>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</si>
  <si>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</si>
  <si>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</si>
  <si>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</si>
  <si>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</si>
  <si>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</si>
  <si>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</si>
  <si>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</si>
  <si>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</si>
  <si>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</si>
  <si>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</si>
  <si>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</si>
  <si>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</si>
  <si>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</si>
  <si>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</si>
  <si>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</si>
  <si>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</si>
  <si>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</si>
  <si>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</si>
  <si>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</si>
  <si>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</si>
  <si>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</si>
  <si>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</si>
  <si>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</si>
  <si>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</si>
  <si>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</si>
  <si>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</si>
  <si>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</si>
  <si>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</si>
  <si>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</si>
  <si>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</si>
  <si>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</si>
  <si>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</si>
  <si>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</si>
  <si>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</si>
  <si>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</si>
  <si>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</si>
  <si>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</si>
  <si>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</si>
  <si>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</si>
  <si>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</si>
  <si>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</si>
  <si>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</si>
  <si>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</si>
  <si>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</si>
  <si>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</si>
  <si>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</si>
  <si>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</si>
  <si>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</si>
  <si>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</si>
  <si>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</si>
  <si>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</si>
  <si>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</si>
  <si>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</si>
  <si>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</si>
  <si>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</si>
  <si>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</si>
  <si>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</si>
  <si>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</si>
  <si>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</si>
  <si>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</si>
  <si>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</si>
  <si>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</si>
  <si>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</si>
  <si>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</si>
  <si>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</si>
  <si>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</si>
  <si>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</si>
  <si>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</si>
  <si>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</si>
  <si>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</si>
  <si>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</si>
  <si>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</si>
  <si>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</si>
  <si>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</si>
  <si>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</si>
  <si>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</si>
  <si>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</si>
  <si>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</si>
  <si>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</si>
  <si>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</si>
  <si>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</si>
  <si>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</si>
  <si>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</si>
  <si>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</si>
  <si>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</si>
  <si>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</si>
  <si>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</si>
  <si>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</si>
  <si>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</si>
  <si>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</si>
  <si>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</si>
  <si>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</si>
  <si>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</si>
  <si>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</si>
  <si>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</si>
  <si>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</si>
  <si>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</si>
  <si>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</si>
  <si>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</si>
  <si>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</si>
  <si>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</si>
  <si>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</si>
  <si>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</si>
  <si>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</si>
  <si>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</si>
  <si>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</si>
  <si>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</si>
  <si>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</si>
  <si>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</si>
  <si>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</si>
  <si>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</si>
  <si>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</si>
  <si>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</si>
  <si>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</si>
  <si>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</si>
  <si>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</si>
  <si>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</si>
  <si>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</si>
  <si>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</si>
  <si>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</si>
  <si>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</si>
  <si>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</si>
  <si>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</si>
  <si>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</si>
  <si>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</si>
  <si>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</si>
  <si>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</si>
  <si>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</si>
  <si>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</si>
  <si>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</si>
  <si>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</si>
  <si>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</si>
  <si>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</si>
  <si>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</si>
  <si>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</si>
  <si>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</si>
  <si>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</si>
  <si>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</si>
  <si>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</si>
  <si>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</si>
  <si>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</si>
  <si>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</si>
  <si>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</si>
  <si>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</si>
  <si>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</si>
  <si>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</si>
  <si>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</si>
  <si>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</si>
  <si>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</si>
  <si>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</si>
  <si>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</si>
  <si>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</si>
  <si>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</si>
  <si>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</si>
  <si>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</si>
  <si>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</si>
  <si>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</si>
  <si>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</si>
  <si>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</si>
  <si>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</si>
  <si>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</si>
  <si>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</si>
  <si>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</si>
  <si>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</si>
  <si>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</si>
  <si>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</si>
  <si>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</si>
  <si>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</si>
  <si>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</si>
  <si>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</si>
  <si>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</si>
  <si>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</si>
  <si>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</si>
  <si>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</si>
  <si>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</si>
  <si>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</si>
  <si>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</si>
  <si>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</si>
  <si>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</si>
  <si>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</si>
  <si>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</si>
  <si>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</si>
  <si>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</si>
  <si>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</si>
  <si>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</si>
  <si>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</si>
  <si>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</si>
  <si>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</si>
  <si>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</si>
  <si>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</si>
  <si>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</si>
  <si>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</si>
  <si>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</si>
  <si>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</si>
  <si>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</si>
  <si>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</si>
  <si>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</si>
  <si>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</si>
  <si>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</si>
  <si>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</si>
  <si>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</si>
  <si>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</si>
  <si>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</si>
  <si>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</si>
  <si>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</si>
  <si>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</si>
  <si>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</si>
  <si>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</si>
  <si>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</si>
  <si>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</si>
  <si>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</si>
  <si>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</si>
  <si>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</si>
  <si>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</si>
  <si>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</si>
  <si>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</si>
  <si>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</si>
  <si>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</si>
  <si>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</si>
  <si>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</si>
  <si>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</si>
  <si>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</si>
  <si>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</si>
  <si>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</si>
  <si>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</si>
  <si>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</si>
  <si>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</si>
  <si>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</si>
  <si>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</si>
  <si>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</si>
  <si>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</si>
  <si>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</si>
  <si>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</si>
  <si>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</si>
  <si>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</si>
  <si>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</si>
  <si>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</si>
  <si>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</si>
  <si>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</si>
  <si>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</si>
  <si>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</si>
  <si>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</si>
  <si>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</si>
  <si>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</si>
  <si>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</si>
  <si>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</si>
  <si>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</si>
  <si>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</si>
  <si>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</si>
  <si>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</si>
  <si>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</si>
  <si>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</si>
  <si>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</si>
  <si>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</si>
  <si>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</si>
  <si>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</si>
  <si>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</si>
  <si>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</si>
  <si>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</si>
  <si>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</si>
  <si>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</si>
  <si>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</si>
  <si>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</si>
  <si>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</si>
  <si>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</si>
  <si>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</si>
  <si>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</si>
  <si>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</si>
  <si>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</si>
  <si>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</si>
  <si>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</si>
  <si>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</si>
  <si>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</si>
  <si>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</si>
  <si>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</si>
  <si>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</si>
  <si>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</si>
  <si>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</si>
  <si>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</si>
  <si>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</si>
  <si>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</si>
  <si>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</si>
  <si>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</si>
  <si>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</si>
  <si>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</si>
  <si>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</si>
  <si>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</si>
  <si>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</si>
  <si>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</si>
  <si>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</si>
  <si>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</si>
  <si>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</si>
  <si>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</si>
  <si>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</si>
  <si>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</si>
  <si>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</si>
  <si>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</si>
  <si>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</si>
  <si>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</si>
  <si>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</si>
  <si>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</si>
  <si>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</si>
  <si>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</si>
  <si>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</si>
  <si>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</si>
  <si>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</si>
  <si>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</si>
  <si>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</si>
  <si>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</si>
  <si>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</si>
  <si>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</si>
  <si>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</si>
  <si>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</si>
  <si>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</si>
  <si>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</si>
  <si>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</si>
  <si>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</si>
  <si>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</si>
  <si>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</si>
  <si>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</si>
  <si>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</si>
  <si>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</si>
  <si>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</si>
  <si>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</si>
  <si>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</si>
  <si>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</si>
  <si>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</si>
  <si>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</si>
  <si>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</si>
  <si>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</si>
  <si>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</si>
  <si>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</si>
  <si>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</si>
  <si>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</si>
  <si>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</si>
  <si>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</si>
  <si>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</si>
  <si>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</si>
  <si>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</si>
  <si>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</si>
  <si>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</si>
  <si>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</si>
  <si>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</si>
  <si>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</si>
  <si>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</si>
  <si>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</si>
  <si>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</si>
  <si>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</si>
  <si>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</si>
  <si>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</si>
  <si>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</si>
  <si>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</si>
  <si>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</si>
  <si>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</si>
  <si>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</si>
  <si>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</si>
  <si>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</si>
  <si>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</si>
  <si>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</si>
  <si>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</si>
  <si>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</si>
  <si>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</si>
  <si>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</si>
  <si>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</si>
  <si>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</si>
  <si>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</si>
  <si>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</si>
  <si>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</si>
  <si>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</si>
  <si>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</si>
  <si>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</si>
  <si>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</si>
  <si>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</si>
  <si>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</si>
  <si>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</si>
  <si>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</si>
  <si>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</si>
  <si>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</si>
  <si>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</si>
  <si>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</si>
  <si>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</si>
  <si>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</si>
  <si>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</si>
  <si>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</si>
  <si>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</si>
  <si>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</si>
  <si>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</si>
  <si>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</si>
  <si>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</si>
  <si>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</si>
  <si>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</si>
  <si>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</si>
  <si>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</si>
  <si>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</si>
  <si>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</si>
  <si>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</si>
  <si>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</si>
  <si>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</si>
  <si>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</si>
  <si>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</si>
  <si>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</si>
  <si>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</si>
  <si>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</si>
  <si>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</si>
  <si>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</si>
  <si>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</si>
  <si>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</si>
  <si>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</si>
  <si>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</si>
  <si>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</si>
  <si>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</si>
  <si>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</si>
  <si>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</si>
  <si>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</si>
  <si>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</si>
  <si>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</si>
  <si>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</si>
  <si>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</si>
  <si>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</si>
  <si>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</si>
  <si>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</si>
  <si>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</si>
  <si>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</si>
  <si>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</si>
  <si>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</si>
  <si>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</si>
  <si>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</si>
  <si>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</si>
  <si>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</si>
  <si>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</si>
  <si>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</si>
  <si>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</si>
  <si>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</si>
  <si>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</si>
  <si>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</si>
  <si>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</si>
  <si>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</si>
  <si>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</si>
  <si>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</si>
  <si>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</si>
  <si>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</si>
  <si>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</si>
  <si>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</si>
  <si>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</si>
  <si>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</si>
  <si>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</si>
  <si>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</si>
  <si>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</si>
  <si>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</si>
  <si>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</si>
  <si>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</si>
  <si>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</si>
  <si>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</si>
  <si>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</si>
  <si>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</si>
  <si>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</si>
  <si>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</si>
  <si>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</si>
  <si>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</si>
  <si>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</si>
  <si>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</si>
  <si>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</si>
  <si>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</si>
  <si>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</si>
  <si>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</si>
  <si>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</si>
  <si>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</si>
  <si>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</si>
  <si>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</si>
  <si>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</si>
  <si>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</si>
  <si>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</si>
  <si>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</si>
  <si>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</si>
  <si>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</si>
  <si>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</si>
  <si>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</si>
  <si>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</si>
  <si>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</si>
  <si>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</si>
  <si>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</si>
  <si>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</si>
  <si>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</si>
  <si>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</si>
  <si>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</si>
  <si>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</si>
  <si>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</si>
  <si>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</si>
  <si>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</si>
  <si>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</si>
  <si>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</si>
  <si>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</si>
  <si>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</si>
  <si>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</si>
  <si>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</si>
  <si>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</si>
  <si>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</si>
  <si>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</si>
  <si>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</si>
  <si>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</si>
  <si>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</si>
  <si>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</si>
  <si>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</si>
  <si>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</si>
  <si>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</si>
  <si>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</si>
  <si>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</si>
  <si>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</si>
  <si>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</si>
  <si>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</si>
  <si>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</si>
  <si>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</si>
  <si>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</si>
  <si>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</si>
  <si>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</si>
  <si>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</si>
  <si>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</si>
  <si>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</si>
  <si>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</si>
  <si>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</si>
  <si>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</si>
  <si>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</si>
  <si>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</si>
  <si>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</si>
  <si>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</si>
  <si>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</si>
  <si>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</si>
  <si>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</si>
  <si>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</si>
  <si>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</si>
  <si>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</si>
  <si>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</si>
  <si>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</si>
  <si>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</si>
  <si>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</si>
  <si>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</si>
  <si>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</si>
  <si>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</si>
  <si>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</si>
  <si>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</si>
  <si>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</si>
  <si>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</si>
  <si>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</si>
  <si>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</si>
  <si>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</si>
  <si>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</si>
  <si>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</si>
  <si>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</si>
  <si>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</si>
  <si>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</si>
  <si>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</si>
  <si>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</si>
  <si>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</si>
  <si>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</si>
  <si>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</si>
  <si>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</si>
  <si>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</si>
  <si>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</si>
  <si>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</si>
  <si>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</si>
  <si>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</si>
  <si>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</si>
  <si>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</si>
  <si>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</si>
  <si>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</si>
  <si>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</si>
  <si>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</si>
  <si>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</si>
  <si>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</si>
  <si>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</si>
  <si>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</si>
  <si>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</si>
  <si>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</si>
  <si>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</si>
  <si>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</si>
  <si>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</si>
  <si>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</si>
  <si>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</si>
  <si>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</si>
  <si>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</si>
  <si>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</si>
  <si>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</si>
  <si>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</si>
  <si>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</si>
  <si>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</si>
  <si>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</si>
  <si>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</si>
  <si>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</si>
  <si>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</si>
  <si>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</si>
  <si>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</si>
  <si>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</si>
  <si>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</si>
  <si>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</si>
  <si>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</si>
  <si>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</si>
  <si>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</si>
  <si>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</si>
  <si>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</si>
  <si>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</si>
  <si>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</si>
  <si>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</si>
  <si>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</si>
  <si>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</si>
  <si>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</si>
  <si>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</si>
  <si>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</si>
  <si>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</si>
  <si>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</si>
  <si>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</si>
  <si>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</si>
  <si>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</si>
  <si>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</si>
  <si>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</si>
  <si>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</si>
  <si>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</si>
  <si>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</si>
  <si>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</si>
  <si>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</si>
  <si>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</si>
  <si>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</si>
  <si>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</si>
  <si>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</si>
  <si>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</si>
  <si>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</si>
  <si>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</si>
  <si>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</si>
  <si>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</si>
  <si>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</si>
  <si>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</si>
  <si>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</si>
  <si>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</si>
  <si>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</si>
  <si>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</si>
  <si>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</si>
  <si>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</si>
  <si>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</si>
  <si>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</si>
  <si>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</si>
  <si>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</si>
  <si>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</si>
  <si>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</si>
  <si>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</si>
  <si>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</si>
  <si>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</si>
  <si>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</si>
  <si>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</si>
  <si>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</si>
  <si>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</si>
  <si>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</si>
  <si>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</si>
  <si>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</si>
  <si>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</si>
  <si>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</si>
  <si>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</si>
  <si>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</si>
  <si>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</si>
  <si>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</si>
  <si>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</si>
  <si>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</si>
  <si>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</si>
  <si>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</si>
  <si>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</si>
  <si>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</si>
  <si>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</si>
  <si>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</si>
  <si>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</si>
  <si>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</si>
  <si>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</si>
  <si>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</si>
  <si>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</si>
  <si>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</si>
  <si>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</si>
  <si>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</si>
  <si>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</si>
  <si>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</si>
  <si>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</si>
  <si>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</si>
  <si>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</si>
  <si>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</si>
  <si>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</si>
  <si>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</si>
  <si>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</si>
  <si>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</si>
  <si>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</si>
  <si>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</si>
  <si>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</si>
  <si>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</si>
  <si>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</si>
  <si>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</si>
  <si>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</si>
  <si>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</si>
  <si>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</si>
  <si>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</si>
  <si>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</si>
  <si>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</si>
  <si>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</si>
  <si>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</si>
  <si>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</si>
  <si>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</si>
  <si>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</si>
  <si>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</si>
  <si>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</si>
  <si>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</si>
  <si>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</si>
  <si>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</si>
  <si>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</si>
  <si>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</si>
  <si>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</si>
  <si>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</si>
  <si>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</si>
  <si>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</si>
  <si>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</si>
  <si>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</si>
  <si>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</si>
  <si>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</si>
  <si>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</si>
  <si>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</si>
  <si>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</si>
  <si>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</si>
  <si>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</si>
  <si>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</si>
  <si>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</si>
  <si>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</si>
  <si>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</si>
  <si>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</si>
  <si>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</si>
  <si>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</si>
  <si>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</si>
  <si>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</si>
  <si>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</si>
  <si>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</si>
  <si>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</si>
  <si>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</si>
  <si>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</si>
  <si>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</si>
  <si>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</si>
  <si>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</si>
  <si>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</si>
  <si>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</si>
  <si>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</si>
  <si>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</si>
  <si>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</si>
  <si>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</si>
  <si>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</si>
  <si>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</si>
  <si>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</si>
  <si>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</si>
  <si>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</si>
  <si>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</si>
  <si>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</si>
  <si>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</si>
  <si>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</si>
  <si>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</si>
  <si>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</si>
  <si>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</si>
  <si>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</si>
  <si>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</si>
  <si>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</si>
  <si>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</si>
  <si>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</si>
  <si>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</si>
  <si>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</si>
  <si>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</si>
  <si>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</si>
  <si>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</si>
  <si>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</si>
  <si>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</si>
  <si>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</si>
  <si>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</si>
  <si>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</si>
  <si>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</si>
  <si>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</si>
  <si>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</si>
  <si>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</si>
  <si>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</si>
  <si>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</si>
  <si>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</si>
  <si>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</si>
  <si>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</si>
  <si>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</si>
  <si>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</si>
  <si>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</si>
  <si>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</si>
  <si>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</si>
  <si>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</si>
  <si>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</si>
  <si>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</si>
  <si>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</si>
  <si>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</si>
  <si>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</si>
  <si>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</si>
  <si>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</si>
  <si>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</si>
  <si>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</si>
  <si>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</si>
  <si>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</si>
  <si>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</si>
  <si>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</si>
  <si>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</si>
  <si>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</si>
  <si>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</si>
  <si>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</si>
  <si>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</si>
  <si>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</si>
  <si>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</si>
  <si>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</si>
  <si>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</si>
  <si>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</si>
  <si>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</si>
  <si>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</si>
  <si>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</si>
  <si>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</si>
  <si>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</si>
  <si>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</si>
  <si>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</si>
  <si>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</si>
  <si>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</si>
  <si>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</si>
  <si>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</si>
  <si>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</si>
  <si>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</si>
  <si>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</si>
  <si>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</si>
  <si>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</si>
  <si>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</si>
  <si>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</si>
  <si>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</si>
  <si>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</si>
  <si>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</si>
  <si>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</si>
  <si>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</si>
  <si>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</si>
  <si>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</si>
  <si>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</si>
  <si>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</si>
  <si>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</si>
  <si>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</si>
  <si>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</si>
  <si>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</si>
  <si>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</si>
  <si>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</si>
  <si>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</si>
  <si>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</si>
  <si>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</si>
  <si>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</si>
  <si>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</si>
  <si>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</si>
  <si>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</si>
  <si>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</si>
  <si>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</si>
  <si>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</si>
  <si>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</si>
  <si>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</si>
  <si>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</si>
  <si>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</si>
  <si>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</si>
  <si>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</si>
  <si>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</si>
  <si>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</si>
  <si>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</si>
  <si>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</si>
  <si>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</si>
  <si>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</si>
  <si>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</si>
  <si>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</si>
  <si>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</si>
  <si>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</si>
  <si>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</si>
  <si>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</si>
  <si>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</si>
  <si>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</si>
  <si>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</si>
  <si>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</si>
  <si>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</si>
  <si>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</si>
  <si>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</si>
  <si>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</si>
  <si>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</si>
  <si>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</si>
  <si>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</si>
  <si>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</si>
  <si>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</si>
  <si>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</si>
  <si>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</si>
  <si>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</si>
  <si>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</si>
  <si>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</si>
  <si>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</si>
  <si>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</si>
  <si>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</si>
  <si>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</si>
  <si>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</si>
  <si>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</si>
  <si>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</si>
  <si>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</si>
  <si>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</si>
  <si>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</si>
  <si>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</si>
  <si>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</si>
  <si>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</si>
  <si>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</si>
  <si>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</si>
  <si>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</si>
  <si>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</si>
  <si>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</si>
  <si>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</si>
  <si>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</si>
  <si>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</si>
  <si>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</si>
  <si>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</si>
  <si>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</si>
  <si>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</si>
  <si>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</si>
  <si>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</si>
  <si>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</si>
  <si>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</si>
  <si>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</si>
  <si>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</si>
  <si>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</si>
  <si>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</si>
  <si>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</si>
  <si>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</si>
  <si>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</si>
  <si>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</si>
  <si>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</si>
  <si>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</si>
  <si>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</si>
  <si>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</si>
  <si>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</si>
  <si>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</si>
  <si>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</si>
  <si>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</si>
  <si>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</si>
  <si>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</si>
  <si>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</si>
  <si>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</si>
  <si>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</si>
  <si>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</si>
  <si>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</si>
  <si>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</si>
  <si>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</si>
  <si>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</si>
  <si>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</si>
  <si>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</si>
  <si>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</si>
  <si>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</si>
  <si>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</si>
  <si>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</si>
  <si>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</si>
  <si>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</si>
  <si>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</si>
  <si>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</si>
  <si>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</si>
  <si>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</si>
  <si>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</si>
  <si>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</si>
  <si>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</si>
  <si>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</si>
  <si>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</si>
  <si>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</si>
  <si>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</si>
  <si>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</si>
  <si>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</si>
  <si>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</si>
  <si>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</si>
  <si>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</si>
  <si>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</si>
  <si>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</si>
  <si>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</si>
  <si>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</si>
  <si>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</si>
  <si>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</si>
  <si>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</si>
  <si>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</si>
  <si>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</si>
  <si>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</si>
  <si>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</si>
  <si>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</si>
  <si>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</si>
  <si>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</si>
  <si>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</si>
  <si>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</si>
  <si>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</si>
  <si>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</si>
  <si>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</si>
  <si>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</si>
  <si>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</si>
  <si>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</si>
  <si>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</si>
  <si>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</si>
  <si>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</si>
  <si>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</si>
  <si>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</si>
  <si>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</si>
  <si>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</si>
  <si>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</si>
  <si>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</si>
  <si>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</si>
  <si>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</si>
  <si>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</si>
  <si>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</si>
  <si>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</si>
  <si>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</si>
  <si>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</si>
  <si>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</si>
  <si>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</si>
  <si>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</si>
  <si>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</si>
  <si>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</si>
  <si>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</si>
  <si>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</si>
  <si>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</si>
  <si>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</si>
  <si>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</si>
  <si>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</si>
  <si>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</si>
  <si>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</si>
  <si>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</si>
  <si>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</si>
  <si>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</si>
  <si>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</si>
  <si>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</si>
  <si>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</si>
  <si>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</si>
  <si>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</si>
  <si>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</si>
  <si>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</si>
  <si>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</si>
  <si>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</si>
  <si>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</si>
  <si>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</si>
  <si>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</si>
  <si>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</si>
  <si>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</si>
  <si>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</si>
  <si>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</si>
  <si>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</si>
  <si>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</si>
  <si>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</si>
  <si>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</si>
  <si>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</si>
  <si>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</si>
  <si>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</si>
  <si>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</si>
  <si>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</si>
  <si>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</si>
  <si>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</si>
  <si>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</si>
  <si>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</si>
  <si>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</si>
  <si>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</si>
  <si>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</si>
  <si>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</si>
  <si>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</si>
  <si>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</si>
  <si>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</si>
  <si>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</si>
  <si>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</si>
  <si>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</si>
  <si>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</si>
  <si>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</si>
  <si>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</si>
  <si>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</si>
  <si>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</si>
  <si>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</si>
  <si>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</si>
  <si>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</si>
  <si>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</si>
  <si>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</si>
  <si>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</si>
  <si>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</si>
  <si>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</si>
  <si>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</si>
  <si>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</si>
  <si>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</si>
  <si>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</si>
  <si>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</si>
  <si>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</si>
  <si>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</si>
  <si>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</si>
  <si>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</si>
  <si>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</si>
  <si>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</si>
  <si>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</si>
  <si>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</si>
  <si>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</si>
  <si>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</si>
  <si>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</si>
  <si>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</si>
  <si>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</si>
  <si>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</si>
  <si>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</si>
  <si>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</si>
  <si>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</si>
  <si>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</si>
  <si>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</si>
  <si>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</si>
  <si>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</si>
  <si>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</si>
  <si>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</si>
  <si>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</si>
  <si>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</si>
  <si>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</si>
  <si>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</si>
  <si>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</si>
  <si>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</si>
  <si>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</si>
  <si>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</si>
  <si>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</si>
  <si>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</si>
  <si>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</si>
  <si>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</si>
  <si>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</si>
  <si>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</si>
  <si>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</si>
  <si>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</si>
  <si>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</si>
  <si>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</si>
  <si>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</si>
  <si>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</si>
  <si>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</si>
  <si>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</si>
  <si>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</si>
  <si>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</si>
  <si>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</si>
  <si>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</si>
  <si>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</si>
  <si>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</si>
  <si>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</si>
  <si>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</si>
  <si>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</si>
  <si>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</si>
  <si>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</si>
  <si>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</si>
  <si>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</si>
  <si>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</si>
  <si>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</si>
  <si>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</si>
  <si>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</si>
  <si>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</si>
  <si>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</si>
  <si>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</si>
  <si>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</si>
  <si>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</si>
  <si>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</si>
  <si>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</si>
  <si>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</si>
  <si>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</si>
  <si>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</si>
  <si>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</si>
  <si>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</si>
  <si>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</si>
  <si>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</si>
  <si>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</si>
  <si>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</si>
  <si>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</si>
  <si>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</si>
  <si>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</si>
  <si>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</si>
  <si>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</si>
  <si>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</si>
  <si>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</si>
  <si>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</si>
  <si>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</si>
  <si>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</si>
  <si>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</si>
  <si>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</si>
  <si>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</si>
  <si>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</si>
  <si>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</si>
  <si>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</si>
  <si>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</si>
  <si>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</si>
  <si>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</si>
  <si>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</si>
  <si>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</si>
  <si>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</si>
  <si>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</si>
  <si>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</si>
  <si>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</si>
  <si>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</si>
  <si>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</si>
  <si>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</si>
  <si>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</si>
  <si>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</si>
  <si>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</si>
  <si>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</si>
  <si>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</si>
  <si>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</si>
  <si>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</si>
  <si>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</si>
  <si>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</si>
  <si>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</si>
  <si>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</si>
  <si>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</si>
  <si>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</si>
  <si>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</si>
  <si>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</si>
  <si>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</si>
  <si>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</si>
  <si>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</si>
  <si>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</si>
  <si>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</si>
  <si>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</si>
  <si>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</si>
  <si>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</si>
  <si>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</si>
  <si>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</si>
  <si>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</si>
  <si>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</si>
  <si>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</si>
  <si>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</si>
  <si>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</si>
  <si>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</si>
  <si>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</si>
  <si>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</si>
  <si>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</si>
  <si>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</si>
  <si>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</si>
  <si>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</si>
  <si>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</si>
  <si>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</si>
  <si>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</si>
  <si>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</si>
  <si>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</si>
  <si>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</si>
  <si>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</si>
  <si>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</si>
  <si>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</si>
  <si>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</si>
  <si>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</si>
  <si>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</si>
  <si>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</si>
  <si>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</si>
  <si>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</si>
  <si>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</si>
  <si>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</si>
  <si>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</si>
  <si>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</si>
  <si>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</si>
  <si>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</si>
  <si>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</si>
  <si>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</si>
  <si>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</si>
  <si>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</si>
  <si>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</si>
  <si>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</si>
  <si>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</si>
  <si>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</si>
  <si>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</si>
  <si>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</si>
  <si>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</si>
  <si>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</si>
  <si>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</si>
  <si>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</si>
  <si>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</si>
  <si>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</si>
  <si>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</si>
  <si>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</si>
  <si>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</si>
  <si>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</si>
  <si>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</si>
  <si>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</si>
  <si>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</si>
  <si>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</si>
  <si>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</si>
  <si>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</si>
  <si>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</si>
  <si>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</si>
  <si>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</si>
  <si>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</si>
  <si>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</si>
  <si>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</si>
  <si>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</si>
  <si>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</si>
  <si>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</si>
  <si>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</si>
  <si>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</si>
  <si>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</si>
  <si>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</si>
  <si>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</si>
  <si>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</si>
  <si>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</si>
  <si>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</si>
  <si>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</si>
  <si>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</si>
  <si>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</si>
  <si>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</si>
  <si>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</si>
  <si>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</si>
  <si>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</si>
  <si>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</si>
  <si>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</si>
  <si>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</si>
  <si>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</si>
  <si>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</si>
  <si>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</si>
  <si>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</si>
  <si>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</si>
  <si>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</si>
  <si>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</si>
  <si>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</si>
  <si>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</si>
  <si>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</si>
  <si>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</si>
  <si>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</si>
  <si>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</si>
  <si>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</si>
  <si>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</si>
  <si>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</si>
  <si>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</si>
  <si>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</si>
  <si>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</si>
  <si>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</si>
  <si>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</si>
  <si>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</si>
  <si>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</si>
  <si>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</si>
  <si>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</si>
  <si>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</si>
  <si>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</si>
  <si>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</si>
  <si>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</si>
  <si>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</si>
  <si>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</si>
  <si>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</si>
  <si>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</si>
  <si>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</si>
  <si>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</si>
  <si>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</si>
  <si>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</si>
  <si>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</si>
  <si>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</si>
  <si>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</si>
  <si>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</si>
  <si>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</si>
  <si>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</si>
  <si>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</si>
  <si>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</si>
  <si>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</si>
  <si>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</si>
  <si>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</si>
  <si>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</si>
  <si>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</si>
  <si>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</si>
  <si>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</si>
  <si>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</si>
  <si>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</si>
  <si>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</si>
  <si>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</si>
  <si>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</si>
  <si>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</si>
  <si>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</si>
  <si>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</si>
  <si>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</si>
  <si>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</si>
  <si>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</si>
  <si>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</si>
  <si>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</si>
  <si>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</si>
  <si>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</si>
  <si>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</si>
  <si>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</si>
  <si>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</si>
  <si>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</si>
  <si>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</si>
  <si>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</si>
  <si>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</si>
  <si>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</si>
  <si>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</si>
  <si>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</si>
  <si>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</si>
  <si>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</si>
  <si>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</si>
  <si>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</si>
  <si>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</si>
  <si>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</si>
  <si>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</si>
  <si>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</si>
  <si>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</si>
  <si>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</si>
  <si>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</si>
  <si>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</si>
  <si>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</si>
  <si>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</si>
  <si>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</si>
  <si>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</si>
  <si>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</si>
  <si>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</si>
  <si>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</si>
  <si>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</si>
  <si>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</si>
  <si>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</si>
  <si>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</si>
  <si>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</si>
  <si>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</si>
  <si>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</si>
  <si>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</si>
  <si>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</si>
  <si>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</si>
  <si>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</si>
  <si>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</si>
  <si>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</si>
  <si>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</si>
  <si>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</si>
  <si>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</si>
  <si>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</si>
  <si>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</si>
  <si>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</si>
  <si>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</si>
  <si>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</si>
  <si>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</si>
  <si>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</si>
  <si>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</si>
  <si>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</si>
  <si>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</si>
  <si>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</si>
  <si>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</si>
  <si>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</si>
  <si>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</si>
  <si>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</si>
  <si>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</si>
  <si>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</si>
  <si>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</si>
  <si>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</si>
  <si>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</si>
  <si>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</si>
  <si>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</si>
  <si>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</si>
  <si>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</si>
  <si>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</si>
  <si>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</si>
  <si>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</si>
  <si>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</si>
  <si>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</si>
  <si>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</si>
  <si>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</si>
  <si>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</si>
  <si>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</si>
  <si>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</si>
  <si>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</si>
  <si>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</si>
  <si>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</si>
  <si>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</si>
  <si>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</si>
  <si>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</si>
  <si>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</si>
  <si>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</si>
  <si>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</si>
  <si>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</si>
  <si>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</si>
  <si>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</si>
  <si>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</si>
  <si>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</si>
  <si>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</si>
  <si>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</si>
  <si>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</si>
  <si>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</si>
  <si>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</si>
  <si>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</si>
  <si>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</si>
  <si>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</si>
  <si>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</si>
  <si>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</si>
  <si>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</si>
  <si>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</si>
  <si>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</si>
  <si>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</si>
  <si>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</si>
  <si>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</si>
  <si>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</si>
  <si>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</si>
  <si>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</si>
  <si>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</si>
  <si>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</si>
  <si>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</si>
  <si>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</si>
  <si>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</si>
  <si>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</si>
  <si>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</si>
  <si>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</si>
  <si>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</si>
  <si>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</si>
  <si>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</si>
  <si>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</si>
  <si>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</si>
  <si>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</si>
  <si>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</si>
  <si>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</si>
  <si>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</si>
  <si>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</si>
  <si>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</si>
  <si>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</si>
  <si>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</si>
  <si>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</si>
  <si>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</si>
  <si>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</si>
  <si>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</si>
  <si>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</si>
  <si>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</si>
  <si>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</si>
  <si>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</si>
  <si>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</si>
  <si>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</si>
  <si>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</si>
  <si>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</si>
  <si>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</si>
  <si>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</si>
  <si>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</si>
  <si>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</si>
  <si>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</si>
  <si>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</si>
  <si>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</si>
  <si>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</si>
  <si>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</si>
  <si>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</si>
  <si>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</si>
  <si>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</si>
  <si>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</si>
  <si>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</si>
  <si>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</si>
  <si>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</si>
  <si>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</si>
  <si>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</si>
  <si>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</si>
  <si>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</si>
  <si>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</si>
  <si>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</si>
  <si>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</si>
  <si>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</si>
  <si>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</si>
  <si>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</si>
  <si>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</si>
  <si>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</si>
  <si>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</si>
  <si>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</si>
  <si>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</si>
  <si>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</si>
  <si>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</si>
  <si>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</si>
  <si>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</si>
  <si>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</si>
  <si>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</si>
  <si>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</si>
  <si>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</si>
  <si>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</si>
  <si>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</si>
  <si>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</si>
  <si>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</si>
  <si>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</si>
  <si>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</si>
  <si>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</si>
  <si>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</si>
  <si>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</si>
  <si>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</si>
  <si>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</si>
  <si>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</si>
  <si>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</si>
  <si>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</si>
  <si>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</si>
  <si>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</si>
  <si>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</si>
  <si>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</si>
  <si>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</si>
  <si>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</si>
  <si>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</si>
  <si>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</si>
  <si>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</si>
  <si>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</si>
  <si>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</si>
  <si>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</si>
  <si>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</si>
  <si>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</si>
  <si>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</si>
  <si>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</si>
  <si>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</si>
  <si>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</si>
  <si>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</si>
  <si>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</si>
  <si>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</si>
  <si>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</si>
  <si>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</si>
  <si>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</si>
  <si>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</si>
  <si>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</si>
  <si>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</si>
  <si>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</si>
  <si>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</si>
  <si>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</si>
  <si>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</si>
  <si>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</si>
  <si>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</si>
  <si>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</si>
  <si>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</si>
  <si>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</si>
  <si>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</si>
  <si>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</si>
  <si>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</si>
  <si>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</si>
  <si>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</si>
  <si>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</si>
  <si>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</si>
  <si>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</si>
  <si>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</si>
  <si>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</si>
  <si>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</si>
  <si>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</si>
  <si>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</si>
  <si>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</si>
  <si>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</si>
  <si>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</si>
  <si>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</si>
  <si>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</si>
  <si>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</si>
  <si>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</si>
  <si>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</si>
  <si>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</si>
  <si>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</si>
  <si>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</si>
  <si>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</si>
  <si>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</si>
  <si>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</si>
  <si>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</si>
  <si>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</si>
  <si>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</si>
  <si>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</si>
  <si>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</si>
  <si>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</si>
  <si>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</si>
  <si>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</si>
  <si>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</si>
  <si>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</si>
  <si>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</si>
  <si>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</si>
  <si>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</si>
  <si>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</si>
  <si>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</si>
  <si>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</si>
  <si>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</si>
  <si>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</si>
  <si>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</si>
  <si>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</si>
  <si>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</si>
  <si>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</si>
  <si>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</si>
  <si>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</si>
  <si>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</si>
  <si>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</si>
  <si>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</si>
  <si>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</si>
  <si>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</si>
  <si>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</si>
  <si>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</si>
  <si>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</si>
  <si>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</si>
  <si>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</si>
  <si>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</si>
  <si>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</si>
  <si>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</si>
  <si>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</si>
  <si>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</si>
  <si>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</si>
  <si>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</si>
  <si>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</si>
  <si>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</si>
  <si>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</si>
  <si>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</si>
  <si>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</si>
  <si>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</si>
  <si>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</si>
  <si>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</si>
  <si>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</si>
  <si>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</si>
  <si>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</si>
  <si>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</si>
  <si>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</si>
  <si>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</si>
  <si>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</si>
  <si>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</si>
  <si>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</si>
  <si>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</si>
  <si>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</si>
  <si>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</si>
  <si>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</si>
  <si>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</si>
  <si>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</si>
  <si>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</si>
  <si>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</si>
  <si>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</si>
  <si>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</si>
  <si>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</si>
  <si>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</si>
  <si>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</si>
  <si>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</si>
  <si>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</si>
  <si>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</si>
  <si>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</si>
  <si>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</si>
  <si>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</si>
  <si>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</si>
  <si>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</si>
  <si>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</si>
  <si>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</si>
  <si>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</si>
  <si>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</si>
  <si>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</si>
  <si>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</si>
  <si>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</si>
  <si>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</si>
  <si>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</si>
  <si>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</si>
  <si>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</si>
  <si>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</si>
  <si>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</si>
  <si>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</si>
  <si>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</si>
  <si>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</si>
  <si>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</si>
  <si>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</si>
  <si>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</si>
  <si>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</si>
  <si>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</si>
  <si>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</si>
  <si>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</si>
  <si>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</si>
  <si>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</si>
  <si>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</si>
  <si>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</si>
  <si>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</si>
  <si>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</si>
  <si>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</si>
  <si>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</si>
  <si>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</si>
  <si>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</si>
  <si>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</si>
  <si>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</si>
  <si>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</si>
  <si>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</si>
  <si>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</si>
  <si>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</si>
  <si>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</si>
  <si>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</si>
  <si>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</si>
  <si>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</si>
  <si>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</si>
  <si>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</si>
  <si>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</si>
  <si>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</si>
  <si>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</si>
  <si>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</si>
  <si>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</si>
  <si>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</si>
  <si>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</si>
  <si>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</si>
  <si>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</si>
  <si>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</si>
  <si>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</si>
  <si>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</si>
  <si>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</si>
  <si>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</si>
  <si>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</si>
  <si>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</si>
  <si>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</si>
  <si>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</si>
  <si>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</si>
  <si>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</si>
  <si>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</si>
  <si>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</si>
  <si>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</si>
  <si>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</si>
  <si>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</si>
  <si>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</si>
  <si>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</si>
  <si>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</si>
  <si>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</si>
  <si>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</si>
  <si>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</si>
  <si>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</si>
  <si>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</si>
  <si>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</si>
  <si>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</si>
  <si>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</si>
  <si>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</si>
  <si>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</si>
  <si>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</si>
  <si>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</si>
  <si>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</si>
  <si>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</si>
  <si>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</si>
  <si>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</si>
  <si>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</si>
  <si>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</si>
  <si>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</si>
  <si>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</si>
  <si>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</si>
  <si>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</si>
  <si>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</si>
  <si>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</si>
  <si>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</si>
  <si>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</si>
  <si>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</si>
  <si>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</si>
  <si>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</si>
  <si>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</si>
  <si>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</si>
  <si>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</si>
  <si>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</si>
  <si>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</si>
  <si>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</si>
  <si>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</si>
  <si>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</si>
  <si>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</si>
  <si>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</si>
  <si>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</si>
  <si>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</si>
  <si>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</si>
  <si>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</si>
  <si>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</si>
  <si>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</si>
  <si>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</si>
  <si>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</si>
  <si>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</si>
  <si>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</si>
  <si>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</si>
  <si>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</si>
  <si>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</si>
  <si>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</si>
  <si>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</si>
  <si>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</si>
  <si>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</si>
  <si>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</si>
  <si>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</si>
  <si>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</si>
  <si>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</si>
  <si>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</si>
  <si>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</si>
  <si>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</si>
  <si>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</si>
  <si>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</si>
  <si>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</si>
  <si>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</si>
  <si>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</si>
  <si>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</si>
  <si>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</si>
  <si>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</si>
  <si>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</si>
  <si>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</si>
  <si>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</si>
  <si>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</si>
  <si>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</si>
  <si>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</si>
  <si>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</si>
  <si>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</si>
  <si>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</si>
  <si>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</si>
  <si>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</si>
  <si>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</si>
  <si>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</si>
  <si>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</si>
  <si>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</si>
  <si>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</si>
  <si>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</si>
  <si>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</si>
  <si>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</si>
  <si>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</si>
  <si>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</si>
  <si>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</si>
  <si>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</si>
  <si>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</si>
  <si>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</si>
  <si>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</si>
  <si>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</si>
  <si>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</si>
  <si>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</si>
  <si>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</si>
  <si>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</si>
  <si>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</si>
  <si>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</si>
  <si>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</si>
  <si>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</si>
  <si>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</si>
  <si>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</si>
  <si>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</si>
  <si>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</si>
  <si>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</si>
  <si>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</si>
  <si>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</si>
  <si>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</si>
  <si>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</si>
  <si>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</si>
  <si>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</si>
  <si>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</si>
  <si>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</si>
  <si>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</si>
  <si>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</si>
  <si>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</si>
  <si>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</si>
  <si>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</si>
  <si>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</si>
  <si>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</si>
  <si>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</si>
  <si>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</si>
  <si>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</si>
  <si>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</si>
  <si>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</si>
  <si>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</si>
  <si>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</si>
  <si>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</si>
  <si>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</si>
  <si>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</si>
  <si>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</si>
  <si>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</si>
  <si>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</si>
  <si>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</si>
  <si>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</si>
  <si>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</si>
  <si>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</si>
  <si>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</si>
  <si>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</si>
  <si>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</si>
  <si>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</si>
  <si>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</si>
  <si>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</si>
  <si>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</si>
  <si>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</si>
  <si>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</si>
  <si>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</si>
  <si>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</si>
  <si>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</si>
  <si>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</si>
  <si>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</si>
  <si>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</si>
  <si>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</si>
  <si>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</si>
  <si>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</si>
  <si>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</si>
  <si>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</si>
  <si>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</si>
  <si>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</si>
  <si>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</si>
  <si>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</si>
  <si>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</si>
  <si>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</si>
  <si>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</si>
  <si>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</si>
  <si>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</si>
  <si>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</si>
  <si>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</si>
  <si>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</si>
  <si>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</si>
  <si>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</si>
  <si>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</si>
  <si>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</si>
  <si>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</si>
  <si>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</si>
  <si>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</si>
  <si>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</si>
  <si>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</si>
  <si>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</si>
  <si>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</si>
  <si>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</si>
  <si>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</si>
  <si>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</si>
  <si>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</si>
  <si>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</si>
  <si>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</si>
  <si>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</si>
  <si>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</si>
  <si>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</si>
  <si>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</si>
  <si>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</si>
  <si>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</si>
  <si>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</si>
  <si>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</si>
  <si>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</si>
  <si>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</si>
  <si>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</si>
  <si>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</si>
  <si>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</si>
  <si>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</si>
  <si>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</si>
  <si>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</si>
  <si>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</si>
  <si>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</si>
  <si>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</si>
  <si>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</si>
  <si>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</si>
  <si>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</si>
  <si>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</si>
  <si>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</si>
  <si>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</si>
  <si>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</si>
  <si>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</si>
  <si>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</si>
  <si>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</si>
  <si>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</si>
  <si>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</si>
  <si>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</si>
  <si>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</si>
  <si>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</si>
  <si>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</si>
  <si>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</si>
  <si>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</si>
  <si>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</si>
  <si>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</si>
  <si>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</si>
  <si>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</si>
  <si>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</si>
  <si>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</si>
  <si>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</si>
  <si>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</si>
  <si>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</si>
  <si>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</si>
  <si>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</si>
  <si>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</si>
  <si>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</si>
  <si>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</si>
  <si>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</si>
  <si>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</si>
  <si>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</si>
  <si>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</si>
  <si>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</si>
  <si>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</si>
  <si>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</si>
  <si>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</si>
  <si>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</si>
  <si>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</si>
  <si>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</si>
  <si>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</si>
  <si>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</si>
  <si>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</si>
  <si>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</si>
  <si>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</si>
  <si>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</si>
  <si>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</si>
  <si>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</si>
  <si>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</si>
  <si>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</si>
  <si>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</si>
  <si>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</si>
  <si>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</si>
  <si>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</si>
  <si>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</si>
  <si>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</si>
  <si>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</si>
  <si>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</si>
  <si>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</si>
  <si>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</si>
  <si>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</si>
  <si>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</si>
  <si>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</si>
  <si>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</si>
  <si>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</si>
  <si>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</si>
  <si>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</si>
  <si>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</si>
  <si>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</si>
  <si>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</si>
  <si>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</si>
  <si>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</si>
  <si>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</si>
  <si>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</si>
  <si>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</si>
  <si>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</si>
  <si>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</si>
  <si>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</si>
  <si>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</si>
  <si>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</si>
  <si>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</si>
  <si>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</si>
  <si>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</si>
  <si>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</si>
  <si>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</si>
  <si>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</si>
  <si>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</si>
  <si>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</si>
  <si>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</si>
  <si>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</si>
  <si>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</si>
  <si>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</si>
  <si>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</si>
  <si>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</si>
  <si>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</si>
  <si>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</si>
  <si>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</si>
  <si>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</si>
  <si>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</si>
  <si>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</si>
  <si>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</si>
  <si>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</si>
  <si>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</si>
  <si>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</si>
  <si>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</si>
  <si>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</si>
  <si>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</si>
  <si>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</si>
  <si>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</si>
  <si>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</si>
  <si>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</si>
  <si>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</si>
  <si>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</si>
  <si>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</si>
  <si>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</si>
  <si>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</si>
  <si>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</si>
  <si>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</si>
  <si>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</si>
  <si>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</si>
  <si>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</si>
  <si>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</si>
  <si>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</si>
  <si>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</si>
  <si>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</si>
  <si>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</si>
  <si>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</si>
  <si>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</si>
  <si>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</si>
  <si>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</si>
  <si>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</si>
  <si>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</si>
  <si>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</si>
  <si>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</si>
  <si>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</si>
  <si>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</si>
  <si>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</si>
  <si>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</si>
  <si>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</si>
  <si>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</si>
  <si>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</si>
  <si>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</si>
  <si>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</si>
  <si>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</si>
  <si>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</si>
  <si>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</si>
  <si>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</si>
  <si>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</si>
  <si>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</si>
  <si>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</si>
  <si>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</si>
  <si>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</si>
  <si>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</si>
  <si>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</si>
  <si>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</si>
  <si>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</si>
  <si>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</si>
  <si>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</si>
  <si>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</si>
  <si>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</si>
  <si>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</si>
  <si>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</si>
  <si>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</si>
  <si>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</si>
  <si>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</si>
  <si>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</si>
  <si>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</si>
  <si>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</si>
  <si>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</si>
  <si>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</si>
  <si>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</si>
  <si>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</si>
  <si>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</si>
  <si>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</si>
  <si>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</si>
  <si>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</si>
  <si>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</si>
  <si>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</si>
  <si>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</si>
  <si>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</si>
  <si>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</si>
  <si>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</si>
  <si>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</si>
  <si>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</si>
  <si>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</si>
  <si>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</si>
  <si>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</si>
  <si>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</si>
  <si>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</si>
  <si>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</si>
  <si>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</si>
  <si>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</si>
  <si>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</si>
  <si>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</si>
  <si>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</si>
  <si>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</si>
  <si>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</si>
  <si>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</si>
  <si>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</si>
  <si>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</si>
  <si>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</si>
  <si>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</si>
  <si>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</si>
  <si>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</si>
  <si>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</si>
  <si>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</si>
  <si>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</si>
  <si>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</si>
  <si>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</si>
  <si>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</si>
  <si>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</si>
  <si>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</si>
  <si>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</si>
  <si>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</si>
  <si>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</si>
  <si>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</si>
  <si>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</si>
  <si>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</si>
  <si>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</si>
  <si>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</si>
  <si>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</si>
  <si>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</si>
  <si>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</si>
  <si>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</si>
  <si>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</si>
  <si>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</si>
  <si>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</si>
  <si>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</si>
  <si>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</si>
  <si>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</si>
  <si>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</si>
  <si>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</si>
  <si>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</si>
  <si>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</si>
  <si>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</si>
  <si>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</si>
  <si>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</si>
  <si>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</si>
  <si>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</si>
  <si>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</si>
  <si>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</si>
  <si>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</si>
  <si>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</si>
  <si>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</si>
  <si>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</si>
  <si>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</si>
  <si>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</si>
  <si>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</si>
  <si>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</si>
  <si>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</si>
  <si>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</si>
  <si>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</si>
  <si>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</si>
  <si>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</si>
  <si>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</si>
  <si>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</si>
  <si>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</si>
  <si>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</si>
  <si>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</si>
  <si>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</si>
  <si>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</si>
  <si>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</si>
  <si>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</si>
  <si>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</si>
  <si>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</si>
  <si>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</si>
  <si>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</si>
  <si>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</si>
  <si>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</si>
  <si>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</si>
  <si>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</si>
  <si>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</si>
  <si>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</si>
  <si>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</si>
  <si>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</si>
  <si>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</si>
  <si>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</si>
  <si>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</si>
  <si>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</si>
  <si>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</si>
  <si>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</si>
  <si>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</si>
  <si>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</si>
  <si>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</si>
  <si>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</si>
  <si>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</si>
  <si>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</si>
  <si>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</si>
  <si>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</si>
  <si>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</si>
  <si>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</si>
  <si>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</si>
  <si>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</si>
  <si>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</si>
  <si>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</si>
  <si>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</si>
  <si>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</si>
  <si>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</si>
  <si>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</si>
  <si>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</si>
  <si>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</si>
  <si>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</si>
  <si>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</si>
  <si>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</si>
  <si>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</si>
  <si>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</si>
  <si>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</si>
  <si>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</si>
  <si>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</si>
  <si>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</si>
  <si>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</si>
  <si>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</si>
  <si>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</si>
  <si>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</si>
  <si>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</si>
  <si>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</si>
  <si>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</si>
  <si>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</si>
  <si>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</si>
  <si>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</si>
  <si>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</si>
  <si>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</si>
  <si>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</si>
  <si>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</si>
  <si>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</si>
  <si>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</si>
  <si>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</si>
  <si>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</si>
  <si>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</si>
  <si>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</si>
  <si>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</si>
  <si>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</si>
  <si>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</si>
  <si>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</si>
  <si>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</si>
  <si>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</si>
  <si>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</si>
  <si>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</si>
  <si>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</si>
  <si>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</si>
  <si>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</si>
  <si>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</si>
  <si>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</si>
  <si>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</si>
  <si>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</si>
  <si>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</si>
  <si>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</si>
  <si>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</si>
  <si>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</si>
  <si>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</si>
  <si>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</si>
  <si>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</si>
  <si>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</si>
  <si>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</si>
  <si>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</si>
  <si>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</si>
  <si>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</si>
  <si>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</si>
  <si>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</si>
  <si>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</si>
  <si>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</si>
  <si>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</si>
  <si>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</si>
  <si>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</si>
  <si>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</si>
  <si>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</si>
  <si>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</si>
  <si>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</si>
  <si>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</si>
  <si>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</si>
  <si>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</si>
  <si>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</si>
  <si>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</si>
  <si>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</si>
  <si>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</si>
  <si>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</si>
  <si>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</si>
  <si>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</si>
  <si>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</si>
  <si>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</si>
  <si>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</si>
  <si>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</si>
  <si>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</si>
  <si>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</si>
  <si>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</si>
  <si>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</si>
  <si>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</si>
  <si>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</si>
  <si>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</si>
  <si>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</si>
  <si>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</si>
  <si>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</si>
  <si>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</si>
  <si>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</si>
  <si>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</si>
  <si>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</si>
  <si>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</si>
  <si>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</si>
  <si>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</si>
  <si>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</si>
  <si>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</si>
  <si>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</si>
  <si>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</si>
  <si>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</si>
  <si>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</si>
  <si>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</si>
  <si>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</si>
  <si>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</si>
  <si>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</si>
  <si>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</si>
  <si>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</si>
  <si>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</si>
  <si>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</si>
  <si>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</si>
  <si>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</si>
  <si>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</si>
  <si>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</si>
  <si>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</si>
  <si>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</si>
  <si>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</si>
  <si>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</si>
  <si>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</si>
  <si>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</si>
  <si>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</si>
  <si>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</si>
  <si>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</si>
  <si>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</si>
  <si>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</si>
  <si>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</si>
  <si>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</si>
  <si>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</si>
  <si>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</si>
  <si>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</si>
  <si>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</si>
  <si>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</si>
  <si>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</si>
  <si>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</si>
  <si>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</si>
  <si>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</si>
  <si>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</si>
  <si>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</si>
  <si>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</si>
  <si>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</si>
  <si>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</si>
  <si>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</si>
  <si>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</si>
  <si>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</si>
  <si>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</si>
  <si>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</si>
  <si>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</si>
  <si>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</si>
  <si>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</si>
  <si>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</si>
  <si>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</si>
  <si>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</si>
  <si>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</si>
  <si>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</si>
  <si>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</si>
  <si>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</si>
  <si>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</si>
  <si>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</si>
  <si>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</si>
  <si>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</si>
  <si>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</si>
  <si>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</si>
  <si>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</si>
  <si>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</si>
  <si>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</si>
  <si>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</si>
  <si>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</si>
  <si>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</si>
  <si>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</si>
  <si>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</si>
  <si>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</si>
  <si>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</si>
  <si>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</si>
  <si>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</si>
  <si>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</si>
  <si>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</si>
  <si>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</si>
  <si>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</si>
  <si>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</si>
  <si>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</si>
  <si>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</si>
  <si>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</si>
  <si>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</si>
  <si>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</si>
  <si>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</si>
  <si>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</si>
  <si>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</si>
  <si>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</si>
  <si>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</si>
  <si>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</si>
  <si>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</si>
  <si>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</si>
  <si>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</si>
  <si>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</si>
  <si>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</si>
  <si>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</si>
  <si>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</si>
  <si>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</si>
  <si>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</si>
  <si>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</si>
  <si>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</si>
  <si>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</si>
  <si>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</si>
  <si>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</si>
  <si>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</si>
  <si>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</si>
  <si>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</si>
  <si>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</si>
  <si>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</si>
  <si>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</si>
  <si>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</si>
  <si>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</si>
  <si>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</si>
  <si>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</si>
  <si>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</si>
  <si>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</si>
  <si>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</si>
  <si>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</si>
  <si>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</si>
  <si>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</si>
  <si>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</si>
  <si>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</si>
  <si>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</si>
  <si>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</si>
  <si>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</si>
  <si>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</si>
  <si>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</si>
  <si>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</si>
  <si>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</si>
  <si>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</si>
  <si>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</si>
  <si>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</si>
  <si>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</si>
  <si>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</si>
  <si>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</si>
  <si>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</si>
  <si>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</si>
  <si>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</si>
  <si>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</si>
  <si>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</si>
  <si>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</si>
  <si>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</si>
  <si>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</si>
  <si>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</si>
  <si>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</si>
  <si>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</si>
  <si>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</si>
  <si>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</si>
  <si>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</si>
  <si>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</si>
  <si>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</si>
  <si>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</si>
  <si>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</si>
  <si>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</si>
  <si>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</si>
  <si>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</si>
  <si>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</si>
  <si>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</si>
  <si>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</si>
  <si>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</si>
  <si>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</si>
  <si>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</si>
  <si>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</si>
  <si>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</si>
  <si>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</si>
  <si>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</si>
  <si>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</si>
  <si>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</si>
  <si>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</si>
  <si>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</si>
  <si>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</si>
  <si>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</si>
  <si>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</si>
  <si>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</si>
  <si>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</si>
  <si>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</si>
  <si>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</si>
  <si>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</si>
  <si>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</si>
  <si>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</si>
  <si>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</si>
  <si>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</si>
  <si>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</si>
  <si>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</si>
  <si>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</si>
  <si>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</si>
  <si>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</si>
  <si>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</si>
  <si>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</si>
  <si>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</si>
  <si>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</si>
  <si>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</si>
  <si>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</si>
  <si>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</si>
  <si>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</si>
  <si>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</si>
  <si>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</si>
  <si>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</si>
  <si>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</si>
  <si>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</si>
  <si>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</si>
  <si>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</si>
  <si>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</si>
  <si>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</si>
  <si>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</si>
  <si>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</si>
  <si>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</si>
  <si>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</si>
  <si>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</si>
  <si>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</si>
  <si>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</si>
  <si>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</si>
  <si>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</si>
  <si>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</si>
  <si>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</si>
  <si>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</si>
  <si>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</si>
  <si>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</si>
  <si>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</si>
  <si>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</si>
  <si>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</si>
  <si>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</si>
  <si>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</si>
  <si>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</si>
  <si>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</si>
  <si>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</si>
  <si>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</si>
  <si>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</si>
  <si>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</si>
  <si>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</si>
  <si>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</si>
  <si>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</si>
  <si>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</si>
  <si>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</si>
  <si>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</si>
  <si>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</si>
  <si>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</si>
  <si>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</si>
  <si>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</si>
  <si>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</si>
  <si>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</si>
  <si>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</si>
  <si>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</si>
  <si>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</si>
  <si>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</si>
  <si>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</si>
  <si>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</si>
  <si>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</si>
  <si>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</si>
  <si>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</si>
  <si>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</si>
  <si>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</si>
  <si>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</si>
  <si>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</si>
  <si>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</si>
  <si>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</si>
  <si>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</si>
  <si>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</si>
  <si>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</si>
  <si>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</si>
  <si>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</si>
  <si>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</si>
  <si>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</si>
  <si>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</si>
  <si>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</si>
  <si>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</si>
  <si>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</si>
  <si>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</si>
  <si>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</si>
  <si>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</si>
  <si>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</si>
  <si>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</si>
  <si>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</si>
  <si>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</si>
  <si>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</si>
  <si>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</si>
  <si>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</si>
  <si>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</si>
  <si>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</si>
  <si>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</si>
  <si>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</si>
  <si>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</si>
  <si>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</si>
  <si>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</si>
  <si>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</si>
  <si>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</si>
  <si>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</si>
  <si>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</si>
  <si>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</si>
  <si>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</si>
  <si>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</si>
  <si>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</si>
  <si>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</si>
  <si>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</si>
  <si>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</si>
  <si>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</si>
  <si>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</si>
  <si>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</si>
  <si>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</si>
  <si>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</si>
  <si>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</si>
  <si>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</si>
  <si>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</si>
  <si>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</si>
  <si>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</si>
  <si>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</si>
  <si>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</si>
  <si>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</si>
  <si>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</si>
  <si>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</si>
  <si>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</si>
  <si>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</si>
  <si>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</si>
  <si>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</si>
  <si>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</si>
  <si>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</si>
  <si>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</si>
  <si>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</si>
  <si>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</si>
  <si>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</si>
  <si>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</si>
  <si>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</si>
  <si>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</si>
  <si>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</si>
  <si>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</si>
  <si>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</si>
  <si>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</si>
  <si>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</si>
  <si>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</si>
  <si>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</si>
  <si>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</si>
  <si>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</si>
  <si>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</si>
  <si>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</si>
  <si>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</si>
  <si>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</si>
  <si>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</si>
  <si>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</si>
  <si>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</si>
  <si>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</si>
  <si>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</si>
  <si>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</si>
  <si>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</si>
  <si>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</si>
  <si>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</si>
  <si>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</si>
  <si>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</si>
  <si>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</si>
  <si>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</si>
  <si>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</si>
  <si>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</si>
  <si>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</si>
  <si>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</si>
  <si>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</si>
  <si>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</si>
  <si>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</si>
  <si>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</si>
  <si>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</si>
  <si>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</si>
  <si>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</si>
  <si>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</si>
  <si>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</si>
  <si>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</si>
  <si>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</si>
  <si>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</si>
  <si>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</si>
  <si>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</si>
  <si>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</si>
  <si>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</si>
  <si>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</si>
  <si>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</si>
  <si>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</si>
  <si>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</si>
  <si>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</si>
  <si>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</si>
  <si>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</si>
  <si>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</si>
  <si>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</si>
  <si>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</si>
  <si>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</si>
  <si>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</si>
  <si>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</si>
  <si>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</si>
  <si>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</si>
  <si>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</si>
  <si>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</si>
  <si>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</si>
  <si>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</si>
  <si>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</si>
  <si>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</si>
  <si>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</si>
  <si>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</si>
  <si>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</si>
  <si>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</si>
  <si>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</si>
  <si>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</si>
  <si>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</si>
  <si>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</si>
  <si>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</si>
  <si>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</si>
  <si>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</si>
  <si>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</si>
  <si>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</si>
  <si>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</si>
  <si>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</si>
  <si>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</si>
  <si>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</si>
  <si>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</si>
  <si>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</si>
  <si>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</si>
  <si>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</si>
  <si>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</si>
  <si>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</si>
  <si>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</si>
  <si>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</si>
  <si>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</si>
  <si>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</si>
  <si>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</si>
  <si>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</si>
  <si>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</si>
  <si>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</si>
  <si>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</si>
  <si>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</si>
  <si>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</si>
  <si>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</si>
  <si>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</si>
  <si>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</si>
  <si>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</si>
  <si>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</si>
  <si>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</si>
  <si>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</si>
  <si>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</si>
  <si>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</si>
  <si>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</si>
  <si>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</si>
  <si>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</si>
  <si>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</si>
  <si>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</si>
  <si>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</si>
  <si>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</si>
  <si>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</si>
  <si>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</si>
  <si>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</si>
  <si>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</si>
  <si>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</si>
  <si>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</si>
  <si>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</si>
  <si>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</si>
  <si>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</si>
  <si>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</si>
  <si>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</si>
  <si>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</si>
  <si>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</si>
  <si>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</si>
  <si>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</si>
  <si>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</si>
  <si>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</si>
  <si>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</si>
  <si>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</si>
  <si>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</si>
  <si>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</si>
  <si>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</si>
  <si>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</si>
  <si>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</si>
  <si>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</si>
  <si>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</si>
  <si>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</si>
  <si>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</si>
  <si>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</si>
  <si>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</si>
  <si>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</si>
  <si>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</si>
  <si>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</si>
  <si>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</si>
  <si>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</si>
  <si>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</si>
  <si>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</si>
  <si>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</si>
  <si>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</si>
  <si>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</si>
  <si>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</si>
  <si>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</si>
  <si>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</si>
  <si>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</si>
  <si>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</si>
  <si>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</si>
  <si>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</si>
  <si>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</si>
  <si>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</si>
  <si>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</si>
  <si>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</si>
  <si>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</si>
  <si>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</si>
  <si>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</si>
  <si>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</si>
  <si>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</si>
  <si>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</si>
  <si>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</si>
  <si>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</si>
  <si>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</si>
  <si>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</si>
  <si>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</si>
  <si>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</si>
  <si>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</si>
  <si>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</si>
  <si>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</si>
  <si>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</si>
  <si>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</si>
  <si>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</si>
  <si>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</si>
  <si>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</si>
  <si>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</si>
  <si>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</si>
  <si>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</si>
  <si>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</si>
  <si>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</si>
  <si>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</si>
  <si>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</si>
  <si>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</si>
  <si>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</si>
  <si>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</si>
  <si>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</si>
  <si>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</si>
  <si>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</si>
  <si>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</si>
  <si>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</si>
  <si>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</si>
  <si>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</si>
  <si>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</si>
  <si>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</si>
  <si>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</si>
  <si>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</si>
  <si>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</si>
  <si>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</si>
  <si>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</si>
  <si>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</si>
  <si>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</si>
  <si>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</si>
  <si>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</si>
  <si>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</si>
  <si>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</si>
  <si>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</si>
  <si>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</si>
  <si>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</si>
  <si>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</si>
  <si>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</si>
  <si>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</si>
  <si>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</si>
  <si>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</si>
  <si>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</si>
  <si>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</si>
  <si>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</si>
  <si>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</si>
  <si>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</si>
  <si>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</si>
  <si>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</si>
  <si>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</si>
  <si>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</si>
  <si>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</si>
  <si>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</si>
  <si>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</si>
  <si>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</si>
  <si>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</si>
  <si>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</si>
  <si>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</si>
  <si>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</si>
  <si>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</si>
  <si>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</si>
  <si>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</si>
  <si>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</si>
  <si>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</si>
  <si>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</si>
  <si>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</si>
  <si>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</si>
  <si>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</si>
  <si>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</si>
  <si>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</si>
  <si>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</si>
  <si>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</si>
  <si>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</si>
  <si>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</si>
  <si>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</si>
  <si>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</si>
  <si>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</si>
  <si>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</si>
  <si>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</si>
  <si>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</si>
  <si>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</si>
  <si>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</si>
  <si>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</si>
  <si>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</si>
  <si>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</si>
  <si>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</si>
  <si>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</si>
  <si>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</si>
  <si>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</si>
  <si>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</si>
  <si>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</si>
  <si>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</si>
  <si>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</si>
  <si>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</si>
  <si>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</si>
  <si>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</si>
  <si>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</si>
  <si>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</si>
  <si>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</si>
  <si>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</si>
  <si>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</si>
  <si>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</si>
  <si>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</si>
  <si>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</si>
  <si>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</si>
  <si>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</si>
  <si>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</si>
  <si>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</si>
  <si>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</si>
  <si>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</si>
  <si>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</si>
  <si>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</si>
  <si>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</si>
  <si>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</si>
  <si>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</si>
  <si>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</si>
  <si>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</si>
  <si>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</si>
  <si>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</si>
  <si>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</si>
  <si>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</si>
  <si>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</si>
  <si>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</si>
  <si>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</si>
  <si>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</si>
  <si>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</si>
  <si>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</si>
  <si>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</si>
  <si>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</si>
  <si>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</si>
  <si>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</si>
  <si>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</si>
  <si>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</si>
  <si>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</si>
  <si>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</si>
  <si>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</si>
  <si>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</si>
  <si>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</si>
  <si>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</si>
  <si>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</si>
  <si>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</si>
  <si>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</si>
  <si>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</si>
  <si>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</si>
  <si>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</si>
  <si>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</si>
  <si>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</si>
  <si>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</si>
  <si>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</si>
  <si>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</si>
  <si>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</si>
  <si>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</si>
  <si>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</si>
  <si>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</si>
  <si>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</si>
  <si>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</si>
  <si>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</si>
  <si>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</si>
  <si>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</si>
  <si>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</si>
  <si>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</si>
  <si>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</si>
  <si>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</si>
  <si>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</si>
  <si>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</si>
  <si>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</si>
  <si>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</si>
  <si>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</si>
  <si>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</si>
  <si>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</si>
  <si>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</si>
  <si>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</si>
  <si>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</si>
  <si>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</si>
  <si>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</si>
  <si>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</si>
  <si>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</si>
  <si>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</si>
  <si>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</si>
  <si>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</si>
  <si>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</si>
  <si>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</si>
  <si>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</si>
  <si>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</si>
  <si>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</si>
  <si>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</si>
  <si>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</si>
  <si>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</si>
  <si>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</si>
  <si>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</si>
  <si>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</si>
  <si>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</si>
  <si>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</si>
  <si>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</si>
  <si>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</si>
  <si>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</si>
  <si>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</si>
  <si>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</si>
  <si>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</si>
  <si>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</si>
  <si>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</si>
  <si>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</si>
  <si>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</si>
  <si>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</si>
  <si>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</si>
  <si>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</si>
  <si>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</si>
  <si>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</si>
  <si>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</si>
  <si>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</si>
  <si>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</si>
  <si>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</si>
  <si>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</si>
  <si>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</si>
  <si>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</si>
  <si>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</si>
  <si>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</si>
  <si>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</si>
  <si>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</si>
  <si>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</si>
  <si>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</si>
  <si>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</si>
  <si>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</si>
  <si>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</si>
  <si>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</si>
  <si>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</si>
  <si>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</si>
  <si>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</si>
  <si>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</si>
  <si>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</si>
  <si>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</si>
  <si>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</si>
  <si>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</si>
  <si>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</si>
  <si>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</si>
  <si>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</si>
  <si>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</si>
  <si>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</si>
  <si>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</si>
  <si>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</si>
  <si>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</si>
  <si>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</si>
  <si>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</si>
  <si>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</si>
  <si>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</si>
  <si>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</si>
  <si>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</si>
  <si>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</si>
  <si>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</si>
  <si>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</si>
  <si>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</si>
  <si>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</si>
  <si>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</si>
  <si>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</si>
  <si>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</si>
  <si>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</si>
  <si>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</si>
  <si>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</si>
  <si>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</si>
  <si>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</si>
  <si>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</si>
  <si>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</si>
  <si>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</si>
  <si>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</si>
  <si>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</si>
  <si>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</si>
  <si>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</si>
  <si>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</si>
  <si>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</si>
  <si>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</si>
  <si>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</si>
  <si>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</si>
  <si>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</si>
  <si>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</si>
  <si>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</si>
  <si>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</si>
  <si>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</si>
  <si>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</si>
  <si>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</si>
  <si>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</si>
  <si>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</si>
  <si>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</si>
  <si>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</si>
  <si>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</si>
  <si>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</si>
  <si>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</si>
  <si>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</si>
  <si>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</si>
  <si>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</si>
  <si>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</si>
  <si>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</si>
  <si>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</si>
  <si>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</si>
  <si>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</si>
  <si>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</si>
  <si>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</si>
  <si>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</si>
  <si>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</si>
  <si>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</si>
  <si>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</si>
  <si>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</si>
  <si>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</si>
  <si>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</si>
  <si>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</si>
  <si>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</si>
  <si>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</si>
  <si>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</si>
  <si>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</si>
  <si>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</si>
  <si>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</si>
  <si>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</si>
  <si>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</si>
  <si>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</si>
  <si>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</si>
  <si>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</si>
  <si>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</si>
  <si>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</si>
  <si>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</si>
  <si>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</si>
  <si>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</si>
  <si>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</si>
  <si>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</si>
  <si>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</si>
  <si>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</si>
  <si>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</si>
  <si>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</si>
  <si>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</si>
  <si>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</si>
  <si>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</si>
  <si>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</si>
  <si>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</si>
  <si>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</si>
  <si>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</si>
  <si>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</si>
  <si>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</si>
  <si>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</si>
  <si>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</si>
  <si>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</si>
  <si>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</si>
  <si>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</si>
  <si>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</si>
  <si>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</si>
  <si>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</si>
  <si>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</si>
  <si>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</si>
  <si>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</si>
  <si>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</si>
  <si>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</si>
  <si>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</si>
  <si>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</si>
  <si>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</si>
  <si>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</si>
  <si>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</si>
  <si>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</si>
  <si>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</si>
  <si>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</si>
  <si>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</si>
  <si>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</si>
  <si>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</si>
  <si>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</si>
  <si>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</si>
  <si>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</si>
  <si>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</si>
  <si>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</si>
  <si>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</si>
  <si>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</si>
  <si>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</si>
  <si>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</si>
  <si>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</si>
  <si>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</si>
  <si>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</si>
  <si>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</si>
  <si>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</si>
  <si>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</si>
  <si>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</si>
  <si>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</si>
  <si>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</si>
  <si>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</si>
  <si>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</si>
  <si>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</si>
  <si>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</si>
  <si>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</si>
  <si>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</si>
  <si>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</si>
  <si>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</si>
  <si>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</si>
  <si>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</si>
  <si>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</si>
  <si>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</si>
  <si>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</si>
  <si>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</si>
  <si>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</si>
  <si>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</si>
  <si>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</si>
  <si>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</si>
  <si>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</si>
  <si>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</si>
  <si>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</si>
  <si>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</si>
  <si>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</si>
  <si>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</si>
  <si>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</si>
  <si>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</si>
  <si>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</si>
  <si>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</si>
  <si>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</si>
  <si>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</si>
  <si>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</si>
  <si>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</si>
  <si>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</si>
  <si>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</si>
  <si>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</si>
  <si>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</si>
  <si>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</si>
  <si>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</si>
  <si>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</si>
  <si>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</si>
  <si>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</si>
  <si>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</si>
  <si>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</si>
  <si>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</si>
  <si>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</si>
  <si>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</si>
  <si>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</si>
  <si>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</si>
  <si>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</si>
  <si>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</si>
  <si>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</si>
  <si>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</si>
  <si>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</si>
  <si>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</si>
  <si>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</si>
  <si>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</si>
  <si>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</si>
  <si>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</si>
  <si>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</si>
  <si>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</si>
  <si>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</si>
  <si>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</si>
  <si>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</si>
  <si>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</si>
  <si>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</si>
  <si>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</si>
  <si>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</si>
  <si>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</si>
  <si>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</si>
  <si>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</si>
  <si>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</si>
  <si>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</si>
  <si>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</si>
  <si>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</si>
  <si>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</si>
  <si>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</si>
  <si>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</si>
  <si>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</si>
  <si>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</si>
  <si>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</si>
  <si>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</si>
  <si>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</si>
  <si>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</si>
  <si>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</si>
  <si>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</si>
  <si>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</si>
  <si>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</si>
  <si>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</si>
  <si>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</si>
  <si>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</si>
  <si>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</si>
  <si>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</si>
  <si>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</si>
  <si>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</si>
  <si>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</si>
  <si>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</si>
  <si>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</si>
  <si>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</si>
  <si>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</si>
  <si>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</si>
  <si>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</si>
  <si>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</si>
  <si>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</si>
  <si>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</si>
  <si>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</si>
  <si>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</si>
  <si>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</si>
  <si>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</si>
  <si>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</si>
  <si>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</si>
  <si>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</si>
  <si>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</si>
  <si>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</si>
  <si>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</si>
  <si>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</si>
  <si>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</si>
  <si>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</si>
  <si>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</si>
  <si>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</si>
  <si>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</si>
  <si>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</si>
  <si>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</si>
  <si>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</si>
  <si>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</si>
  <si>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</si>
  <si>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</si>
  <si>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</si>
  <si>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</si>
  <si>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</si>
  <si>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</si>
  <si>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</si>
  <si>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</si>
  <si>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</si>
  <si>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</si>
  <si>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</si>
  <si>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</si>
  <si>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</si>
  <si>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</si>
  <si>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</si>
  <si>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</si>
  <si>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</si>
  <si>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</si>
  <si>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</si>
  <si>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</si>
  <si>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</si>
  <si>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</si>
  <si>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</si>
  <si>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</si>
  <si>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</si>
  <si>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</si>
  <si>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</si>
  <si>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</si>
  <si>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</si>
  <si>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</si>
  <si>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</si>
  <si>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</si>
  <si>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</si>
  <si>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</si>
  <si>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</si>
  <si>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</si>
  <si>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</si>
  <si>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</si>
  <si>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</si>
  <si>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</si>
  <si>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</si>
  <si>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</si>
  <si>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</si>
  <si>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</si>
  <si>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</si>
  <si>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</si>
  <si>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</si>
  <si>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</si>
  <si>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</si>
  <si>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</si>
  <si>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</si>
  <si>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</si>
  <si>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</si>
  <si>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</si>
  <si>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</si>
  <si>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</si>
  <si>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</si>
  <si>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</si>
  <si>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</si>
  <si>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</si>
  <si>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</si>
  <si>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</si>
  <si>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</si>
  <si>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</si>
  <si>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</si>
  <si>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</si>
  <si>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</si>
  <si>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</si>
  <si>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</si>
  <si>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</si>
  <si>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</si>
  <si>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</si>
  <si>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</si>
  <si>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</si>
  <si>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</si>
  <si>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</si>
  <si>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</si>
  <si>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</si>
  <si>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</si>
  <si>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</si>
  <si>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</si>
  <si>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</si>
  <si>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</si>
  <si>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</si>
  <si>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</si>
  <si>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</si>
  <si>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</si>
  <si>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</si>
  <si>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</si>
  <si>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</si>
  <si>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</si>
  <si>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</si>
  <si>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</si>
  <si>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</si>
  <si>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</si>
  <si>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</si>
  <si>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</si>
  <si>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</si>
  <si>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</si>
  <si>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</si>
  <si>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</si>
  <si>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</si>
  <si>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</si>
  <si>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</si>
  <si>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</si>
  <si>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</si>
  <si>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</si>
  <si>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</si>
  <si>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</si>
  <si>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</si>
  <si>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</si>
  <si>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</si>
  <si>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</si>
  <si>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</si>
  <si>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</si>
  <si>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</si>
  <si>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</si>
  <si>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</si>
  <si>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</si>
  <si>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</si>
  <si>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</si>
  <si>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</si>
  <si>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</si>
  <si>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</si>
  <si>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</si>
  <si>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</si>
  <si>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</si>
  <si>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</si>
  <si>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</si>
  <si>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</si>
  <si>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</si>
  <si>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</si>
  <si>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</si>
  <si>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</si>
  <si>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</si>
  <si>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</si>
  <si>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</si>
  <si>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</si>
  <si>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</si>
  <si>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</si>
  <si>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</si>
  <si>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</si>
  <si>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</si>
  <si>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</si>
  <si>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</si>
  <si>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</si>
  <si>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</si>
  <si>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</si>
  <si>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</si>
  <si>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</si>
  <si>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</si>
  <si>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</si>
  <si>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</si>
  <si>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</si>
  <si>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</si>
  <si>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</si>
  <si>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</si>
  <si>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</si>
  <si>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</si>
  <si>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</si>
  <si>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</si>
  <si>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</si>
  <si>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</si>
  <si>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</si>
  <si>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</si>
  <si>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</si>
  <si>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</si>
  <si>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</si>
  <si>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</si>
  <si>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</si>
  <si>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</si>
  <si>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</si>
  <si>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</si>
  <si>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</si>
  <si>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</si>
  <si>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</si>
  <si>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</si>
  <si>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</si>
  <si>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</si>
  <si>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</si>
  <si>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</si>
  <si>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</si>
  <si>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</si>
  <si>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</si>
  <si>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</si>
  <si>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</si>
  <si>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</si>
  <si>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</si>
  <si>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</si>
  <si>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</si>
  <si>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</si>
  <si>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</si>
  <si>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</si>
  <si>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</si>
  <si>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</si>
  <si>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</si>
  <si>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</si>
  <si>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</si>
  <si>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</si>
  <si>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</si>
  <si>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</si>
  <si>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</si>
  <si>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</si>
  <si>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</si>
  <si>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</si>
  <si>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</si>
  <si>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</si>
  <si>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</si>
  <si>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</si>
  <si>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</si>
  <si>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</si>
  <si>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</si>
  <si>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</si>
  <si>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</si>
  <si>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</si>
  <si>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</si>
  <si>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</si>
  <si>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</si>
  <si>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</si>
  <si>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</si>
  <si>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</si>
  <si>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</si>
  <si>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</si>
  <si>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</si>
  <si>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</si>
  <si>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</si>
  <si>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</si>
  <si>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</si>
  <si>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</si>
  <si>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</si>
  <si>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</si>
  <si>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</si>
  <si>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</si>
  <si>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</si>
  <si>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</si>
  <si>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</si>
  <si>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</si>
  <si>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</si>
  <si>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</si>
  <si>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</si>
  <si>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</si>
  <si>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</si>
  <si>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</si>
  <si>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</si>
  <si>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</si>
  <si>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</si>
  <si>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</si>
  <si>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</si>
  <si>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</si>
  <si>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</si>
  <si>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</si>
  <si>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</si>
  <si>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</si>
  <si>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</si>
  <si>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</si>
  <si>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</si>
  <si>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</si>
  <si>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</si>
  <si>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</si>
  <si>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</si>
  <si>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</si>
  <si>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</si>
  <si>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</si>
  <si>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</si>
  <si>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</si>
  <si>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</si>
  <si>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</si>
  <si>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</si>
  <si>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</si>
  <si>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</si>
  <si>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</si>
  <si>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</si>
  <si>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</si>
  <si>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</si>
  <si>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</si>
  <si>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</si>
  <si>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</si>
  <si>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</si>
  <si>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</si>
  <si>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</si>
  <si>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</si>
  <si>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</si>
  <si>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</si>
  <si>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</si>
  <si>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</si>
  <si>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</si>
  <si>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</si>
  <si>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</si>
  <si>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</si>
  <si>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</si>
  <si>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</si>
  <si>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</si>
  <si>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</si>
  <si>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</si>
  <si>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</si>
  <si>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</si>
  <si>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</si>
  <si>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</si>
  <si>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</si>
  <si>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</si>
  <si>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</si>
  <si>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</si>
  <si>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</si>
  <si>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</si>
  <si>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</si>
  <si>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</si>
  <si>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</si>
  <si>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</si>
  <si>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</si>
  <si>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</si>
  <si>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</si>
  <si>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</si>
  <si>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</si>
  <si>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</si>
  <si>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</si>
  <si>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</si>
  <si>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</si>
  <si>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</si>
  <si>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</si>
  <si>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</si>
  <si>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</si>
  <si>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</si>
  <si>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</si>
  <si>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</si>
  <si>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</si>
  <si>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</si>
  <si>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</si>
  <si>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</si>
  <si>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</si>
  <si>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</si>
  <si>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</si>
  <si>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</si>
  <si>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</si>
  <si>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</si>
  <si>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</si>
  <si>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</si>
  <si>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</si>
  <si>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</si>
  <si>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</si>
  <si>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</si>
  <si>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</si>
  <si>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</si>
  <si>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</si>
  <si>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</si>
  <si>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</si>
  <si>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</si>
  <si>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</si>
  <si>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</si>
  <si>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</si>
  <si>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</si>
  <si>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</si>
  <si>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</si>
  <si>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</si>
  <si>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</si>
  <si>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</si>
  <si>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</si>
  <si>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</si>
  <si>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</si>
  <si>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</si>
  <si>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</si>
  <si>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</si>
  <si>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</si>
  <si>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</si>
  <si>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</si>
  <si>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</si>
  <si>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</si>
  <si>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</si>
  <si>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</si>
  <si>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</si>
  <si>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</si>
  <si>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</si>
  <si>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</si>
  <si>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</si>
  <si>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</si>
  <si>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</si>
  <si>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</si>
  <si>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</si>
  <si>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</si>
  <si>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</si>
  <si>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</si>
  <si>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</si>
  <si>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</si>
  <si>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</si>
  <si>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</si>
  <si>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</si>
  <si>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</si>
  <si>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</si>
  <si>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</si>
  <si>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</si>
  <si>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</si>
  <si>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</si>
  <si>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</si>
  <si>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</si>
  <si>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</si>
  <si>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</si>
  <si>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</si>
  <si>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</si>
  <si>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</si>
  <si>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</si>
  <si>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</si>
  <si>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</si>
  <si>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</si>
  <si>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</si>
  <si>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</si>
  <si>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</si>
  <si>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</si>
  <si>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</si>
  <si>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</si>
  <si>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</si>
  <si>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</si>
  <si>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</si>
  <si>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</si>
  <si>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</si>
  <si>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</si>
  <si>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</si>
  <si>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</si>
  <si>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</si>
  <si>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</si>
  <si>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</si>
  <si>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</si>
  <si>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</si>
  <si>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</si>
  <si>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</si>
  <si>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</si>
  <si>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</si>
  <si>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</si>
  <si>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</si>
  <si>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</si>
  <si>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</si>
  <si>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</si>
  <si>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</si>
  <si>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</si>
  <si>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</si>
  <si>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</si>
  <si>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</si>
  <si>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</si>
  <si>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</si>
  <si>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</si>
  <si>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</si>
  <si>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</si>
  <si>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</si>
  <si>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</si>
  <si>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</si>
  <si>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</si>
  <si>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</si>
  <si>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</si>
  <si>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</si>
  <si>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</si>
  <si>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</si>
  <si>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</si>
  <si>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</si>
  <si>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</si>
  <si>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</si>
  <si>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</si>
  <si>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</si>
  <si>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</si>
  <si>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</si>
  <si>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</si>
  <si>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</si>
  <si>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</si>
  <si>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</si>
  <si>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</si>
  <si>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</si>
  <si>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</si>
  <si>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</si>
  <si>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</si>
  <si>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</si>
  <si>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</si>
  <si>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</si>
  <si>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</si>
  <si>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</si>
  <si>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</si>
  <si>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</si>
  <si>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</si>
  <si>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</si>
  <si>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</si>
  <si>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</si>
  <si>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</si>
  <si>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</si>
  <si>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</si>
  <si>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</si>
  <si>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</si>
  <si>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</si>
  <si>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</si>
  <si>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</si>
  <si>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</si>
  <si>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</si>
  <si>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</si>
  <si>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</si>
  <si>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</si>
  <si>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</si>
  <si>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</si>
  <si>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</si>
  <si>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</si>
  <si>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</si>
  <si>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</si>
  <si>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</si>
  <si>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</si>
  <si>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</si>
  <si>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</si>
  <si>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</si>
  <si>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</si>
  <si>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</si>
  <si>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</si>
  <si>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</si>
  <si>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</si>
  <si>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</si>
  <si>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</si>
  <si>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</si>
  <si>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</si>
  <si>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</si>
  <si>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</si>
  <si>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</si>
  <si>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</si>
  <si>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</si>
  <si>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</si>
  <si>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</si>
  <si>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</si>
  <si>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</si>
  <si>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</si>
  <si>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</si>
  <si>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</si>
  <si>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</si>
  <si>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</si>
  <si>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</si>
  <si>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</si>
  <si>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</si>
  <si>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</si>
  <si>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</si>
  <si>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</si>
  <si>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</si>
  <si>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</si>
  <si>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</si>
  <si>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</si>
  <si>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</si>
  <si>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</si>
  <si>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</si>
  <si>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</si>
  <si>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</si>
  <si>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</si>
  <si>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</si>
  <si>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</si>
  <si>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</si>
  <si>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</si>
  <si>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</si>
  <si>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</si>
  <si>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</si>
  <si>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</si>
  <si>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</si>
  <si>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</si>
  <si>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</si>
  <si>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</si>
  <si>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</si>
  <si>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</si>
  <si>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</si>
  <si>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</si>
  <si>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</si>
  <si>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</si>
  <si>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</si>
  <si>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</si>
  <si>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</si>
  <si>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</si>
  <si>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</si>
  <si>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</si>
  <si>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</si>
  <si>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</si>
  <si>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</si>
  <si>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</si>
  <si>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</si>
  <si>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</si>
  <si>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</si>
  <si>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</si>
  <si>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</si>
  <si>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</si>
  <si>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</si>
  <si>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</si>
  <si>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</si>
  <si>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</si>
  <si>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</si>
  <si>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</si>
  <si>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</si>
  <si>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</si>
  <si>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</si>
  <si>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</si>
  <si>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</si>
  <si>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</si>
  <si>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</si>
  <si>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</si>
  <si>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</si>
  <si>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</si>
  <si>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</si>
  <si>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</si>
  <si>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</si>
  <si>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</si>
  <si>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</si>
  <si>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</si>
  <si>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</si>
  <si>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</si>
  <si>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</si>
  <si>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</si>
  <si>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</si>
  <si>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</si>
  <si>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</si>
  <si>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</si>
  <si>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</si>
  <si>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</si>
  <si>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</si>
  <si>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</si>
  <si>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</si>
  <si>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</si>
  <si>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</si>
  <si>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</si>
  <si>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</si>
  <si>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</si>
  <si>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</si>
  <si>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</si>
  <si>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</si>
  <si>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</si>
  <si>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</si>
  <si>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</si>
  <si>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</si>
  <si>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</si>
  <si>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</si>
  <si>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</si>
  <si>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</si>
  <si>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</si>
  <si>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</si>
  <si>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</si>
  <si>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</si>
  <si>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</si>
  <si>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</si>
  <si>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</si>
  <si>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</si>
  <si>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</si>
  <si>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</si>
  <si>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</si>
  <si>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</si>
  <si>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</si>
  <si>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</si>
  <si>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</si>
  <si>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</si>
  <si>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</si>
  <si>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</si>
  <si>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</si>
  <si>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</si>
  <si>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</si>
  <si>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</si>
  <si>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</si>
  <si>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</si>
  <si>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</si>
  <si>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</si>
  <si>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</si>
  <si>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</si>
  <si>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</si>
  <si>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</si>
  <si>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</si>
  <si>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</si>
  <si>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</si>
  <si>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</si>
  <si>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</si>
  <si>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</si>
  <si>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</si>
  <si>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</si>
  <si>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</si>
  <si>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</si>
  <si>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</si>
  <si>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</si>
  <si>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</si>
  <si>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</si>
  <si>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</si>
  <si>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</si>
  <si>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</si>
  <si>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</si>
  <si>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</si>
  <si>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</si>
  <si>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</si>
  <si>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</si>
  <si>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</si>
  <si>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</si>
  <si>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</si>
  <si>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</si>
  <si>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</si>
  <si>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</si>
  <si>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</si>
  <si>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</si>
  <si>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</si>
  <si>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</si>
  <si>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</si>
  <si>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</si>
  <si>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</si>
  <si>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</si>
  <si>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</si>
  <si>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</si>
  <si>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</si>
  <si>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</si>
  <si>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</si>
  <si>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</si>
  <si>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</si>
  <si>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</si>
  <si>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</si>
  <si>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</si>
  <si>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</si>
  <si>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</si>
  <si>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</si>
  <si>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</si>
  <si>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</si>
  <si>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</si>
  <si>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</si>
  <si>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</si>
  <si>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</si>
  <si>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</si>
  <si>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</si>
  <si>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</si>
  <si>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</si>
  <si>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</si>
  <si>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</si>
  <si>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</si>
  <si>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</si>
  <si>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</si>
  <si>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</si>
  <si>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</si>
  <si>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</si>
  <si>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</si>
  <si>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</si>
  <si>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</si>
  <si>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</si>
  <si>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</si>
  <si>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</si>
  <si>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</si>
  <si>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</si>
  <si>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</si>
  <si>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</si>
  <si>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</si>
  <si>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</si>
  <si>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</si>
  <si>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</si>
  <si>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</si>
  <si>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</si>
  <si>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</si>
  <si>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</si>
  <si>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</si>
  <si>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</si>
  <si>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</si>
  <si>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</si>
  <si>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</si>
  <si>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</si>
  <si>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</si>
  <si>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</si>
  <si>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</si>
  <si>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</si>
  <si>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</si>
  <si>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</si>
  <si>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</si>
  <si>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</si>
  <si>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</si>
  <si>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</si>
  <si>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</si>
  <si>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</si>
  <si>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</si>
  <si>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</si>
  <si>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</si>
  <si>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</si>
  <si>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</si>
  <si>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</si>
  <si>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</si>
  <si>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</si>
  <si>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</si>
  <si>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</si>
  <si>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</si>
  <si>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</si>
  <si>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</si>
  <si>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</si>
  <si>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</si>
  <si>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</si>
  <si>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</si>
  <si>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</si>
  <si>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</si>
  <si>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</si>
  <si>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</si>
  <si>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</si>
  <si>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</si>
  <si>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</si>
  <si>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</si>
  <si>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</si>
  <si>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</si>
  <si>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</si>
  <si>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</si>
  <si>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</si>
  <si>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</si>
  <si>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</si>
  <si>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</si>
  <si>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</si>
  <si>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</si>
  <si>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</si>
  <si>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</si>
  <si>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</si>
  <si>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</si>
  <si>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</si>
  <si>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</si>
  <si>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</si>
  <si>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</si>
  <si>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</si>
  <si>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</si>
  <si>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</si>
  <si>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</si>
  <si>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</si>
  <si>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</si>
  <si>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</si>
  <si>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</si>
  <si>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</si>
  <si>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</si>
  <si>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</si>
  <si>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</si>
  <si>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</si>
  <si>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</si>
  <si>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</si>
  <si>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</si>
  <si>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</si>
  <si>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</si>
  <si>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</si>
  <si>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</si>
  <si>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</si>
  <si>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</si>
  <si>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</si>
  <si>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</si>
  <si>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</si>
  <si>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</si>
  <si>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</si>
  <si>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</si>
  <si>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</si>
  <si>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</si>
  <si>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</si>
  <si>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</si>
  <si>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</si>
  <si>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</si>
  <si>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</si>
  <si>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</si>
  <si>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</si>
  <si>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</si>
  <si>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</si>
  <si>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</si>
  <si>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</si>
  <si>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</si>
  <si>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</si>
  <si>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</si>
  <si>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</si>
  <si>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</si>
  <si>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</si>
  <si>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</si>
  <si>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</si>
  <si>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</si>
  <si>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</si>
  <si>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</si>
  <si>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</si>
  <si>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</si>
  <si>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</si>
  <si>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</si>
  <si>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</si>
  <si>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</si>
  <si>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</si>
  <si>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</si>
  <si>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</si>
  <si>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</si>
  <si>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</si>
  <si>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</si>
  <si>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</si>
  <si>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</si>
  <si>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</si>
  <si>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</si>
  <si>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</si>
  <si>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</si>
  <si>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</si>
  <si>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</si>
  <si>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</si>
  <si>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</si>
  <si>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</si>
  <si>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</si>
  <si>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</si>
  <si>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</si>
  <si>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</si>
  <si>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</si>
  <si>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</si>
  <si>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</si>
  <si>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</si>
  <si>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</si>
  <si>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</si>
  <si>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</si>
  <si>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</si>
  <si>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</si>
  <si>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</si>
  <si>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</si>
  <si>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</si>
  <si>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</si>
  <si>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</si>
  <si>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</si>
  <si>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</si>
  <si>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</si>
  <si>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</si>
  <si>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</si>
  <si>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</si>
  <si>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</si>
  <si>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</si>
  <si>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</si>
  <si>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</si>
  <si>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</si>
  <si>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</si>
  <si>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</si>
  <si>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</si>
  <si>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</si>
  <si>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</si>
  <si>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</si>
  <si>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</si>
  <si>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</si>
  <si>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</si>
  <si>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</si>
  <si>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</si>
  <si>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</si>
  <si>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</si>
  <si>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</si>
  <si>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</si>
  <si>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</si>
  <si>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</si>
  <si>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</si>
  <si>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</si>
  <si>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</si>
  <si>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</si>
  <si>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</si>
  <si>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</si>
  <si>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</si>
  <si>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</si>
  <si>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</si>
  <si>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</si>
  <si>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</si>
  <si>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</si>
  <si>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</si>
  <si>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</si>
  <si>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</si>
  <si>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</si>
  <si>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</si>
  <si>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</si>
  <si>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</si>
  <si>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</si>
  <si>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</si>
  <si>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</si>
  <si>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</si>
  <si>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</si>
  <si>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</si>
  <si>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</si>
  <si>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</si>
  <si>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</si>
  <si>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</si>
  <si>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</si>
  <si>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</si>
  <si>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</si>
  <si>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</si>
  <si>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</si>
  <si>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</si>
  <si>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</si>
  <si>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</si>
  <si>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</si>
  <si>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</si>
  <si>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</si>
  <si>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</si>
  <si>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</si>
  <si>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</si>
  <si>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</si>
  <si>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</si>
  <si>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</si>
  <si>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</si>
  <si>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</si>
  <si>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</si>
  <si>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</si>
  <si>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</si>
  <si>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</si>
  <si>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</si>
  <si>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</si>
  <si>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</si>
  <si>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</si>
  <si>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</si>
  <si>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</si>
  <si>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</si>
  <si>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</si>
  <si>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</si>
  <si>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</si>
  <si>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</si>
  <si>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</si>
  <si>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</si>
  <si>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</si>
  <si>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</si>
  <si>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</si>
  <si>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</si>
  <si>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</si>
  <si>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</si>
  <si>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</si>
  <si>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</si>
  <si>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</si>
  <si>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</si>
  <si>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</si>
  <si>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</si>
  <si>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</si>
  <si>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</si>
  <si>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</si>
  <si>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</si>
  <si>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</si>
  <si>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</si>
  <si>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</si>
  <si>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</si>
  <si>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</si>
  <si>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</si>
  <si>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</si>
  <si>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</si>
  <si>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</si>
  <si>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</si>
  <si>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</si>
  <si>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</si>
  <si>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</si>
  <si>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</si>
  <si>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</si>
  <si>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</si>
  <si>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</si>
  <si>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</si>
  <si>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</si>
  <si>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</si>
  <si>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</si>
  <si>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</si>
  <si>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</si>
  <si>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</si>
  <si>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</si>
  <si>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</si>
  <si>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</si>
  <si>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</si>
  <si>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</si>
  <si>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</si>
  <si>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</si>
  <si>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</si>
  <si>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</si>
  <si>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</si>
  <si>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</si>
  <si>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</si>
  <si>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</si>
  <si>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</si>
  <si>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</si>
  <si>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</si>
  <si>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</si>
  <si>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</si>
  <si>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</si>
  <si>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</si>
  <si>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</si>
  <si>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</si>
  <si>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</si>
  <si>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</si>
  <si>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</si>
  <si>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</si>
  <si>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</si>
  <si>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</si>
  <si>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</si>
  <si>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</si>
  <si>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</si>
  <si>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</si>
  <si>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</si>
  <si>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</si>
  <si>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</si>
  <si>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</si>
  <si>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</si>
  <si>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</si>
  <si>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</si>
  <si>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</si>
  <si>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</si>
  <si>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</si>
  <si>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</si>
  <si>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</si>
  <si>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</si>
  <si>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</si>
  <si>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</si>
  <si>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</si>
  <si>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</si>
  <si>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</si>
  <si>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</si>
  <si>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</si>
  <si>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</si>
  <si>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</si>
  <si>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</si>
  <si>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</si>
  <si>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</si>
  <si>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</si>
  <si>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</si>
  <si>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</si>
  <si>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</si>
  <si>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</si>
  <si>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</si>
  <si>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</si>
  <si>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</si>
  <si>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</si>
  <si>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</si>
  <si>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</si>
  <si>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</si>
  <si>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</si>
  <si>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</si>
  <si>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</si>
  <si>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</si>
  <si>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</si>
  <si>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</si>
  <si>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</si>
  <si>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</si>
  <si>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</si>
  <si>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</si>
  <si>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</si>
  <si>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</si>
  <si>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</si>
  <si>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</si>
  <si>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</si>
  <si>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</si>
  <si>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</si>
  <si>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</si>
  <si>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</si>
  <si>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</si>
  <si>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</si>
  <si>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</si>
  <si>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</si>
  <si>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</si>
  <si>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</si>
  <si>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</si>
  <si>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</si>
  <si>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</si>
  <si>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</si>
  <si>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</si>
  <si>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</si>
  <si>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</si>
  <si>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</si>
  <si>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</si>
  <si>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</si>
  <si>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</si>
  <si>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</si>
  <si>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</si>
  <si>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</si>
  <si>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</si>
  <si>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</si>
  <si>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</si>
  <si>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</si>
  <si>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</si>
  <si>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</si>
  <si>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</si>
  <si>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</si>
  <si>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</si>
  <si>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</si>
  <si>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</si>
  <si>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</si>
  <si>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</si>
  <si>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</si>
  <si>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</si>
  <si>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</si>
  <si>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</si>
  <si>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</si>
  <si>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</si>
  <si>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</si>
  <si>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</si>
  <si>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</si>
  <si>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</si>
  <si>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</si>
  <si>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</si>
  <si>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</si>
  <si>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</si>
  <si>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</si>
  <si>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</si>
  <si>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</si>
  <si>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</si>
  <si>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</si>
  <si>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</si>
  <si>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</si>
  <si>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</si>
  <si>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</si>
  <si>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</si>
  <si>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</si>
  <si>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</si>
  <si>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</si>
  <si>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</si>
  <si>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</si>
  <si>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</si>
  <si>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</si>
  <si>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</si>
  <si>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</si>
  <si>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</si>
  <si>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</si>
  <si>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</si>
  <si>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</si>
  <si>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</si>
  <si>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</si>
  <si>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</si>
  <si>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</si>
  <si>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</si>
  <si>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</si>
  <si>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</si>
  <si>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</si>
  <si>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</si>
  <si>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</si>
  <si>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</si>
  <si>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</si>
  <si>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</si>
  <si>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</si>
  <si>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</si>
  <si>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</si>
  <si>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</si>
  <si>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</si>
  <si>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</si>
  <si>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</si>
  <si>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</si>
  <si>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</si>
  <si>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</si>
  <si>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</si>
  <si>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</si>
  <si>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</si>
  <si>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</si>
  <si>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</si>
  <si>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</si>
  <si>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</si>
  <si>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</si>
  <si>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</si>
  <si>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</si>
  <si>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</si>
  <si>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</si>
  <si>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</si>
  <si>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</si>
  <si>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</si>
  <si>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</si>
  <si>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</si>
  <si>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</si>
  <si>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</si>
  <si>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</si>
  <si>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</si>
  <si>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</si>
  <si>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</si>
  <si>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</si>
  <si>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</si>
  <si>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</si>
  <si>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</si>
  <si>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</si>
  <si>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</si>
  <si>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</si>
  <si>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</si>
  <si>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</si>
  <si>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</si>
  <si>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</si>
  <si>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</si>
  <si>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</si>
  <si>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</si>
  <si>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</si>
  <si>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</si>
  <si>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</si>
  <si>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</si>
  <si>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</si>
  <si>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</si>
  <si>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</si>
  <si>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</si>
  <si>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</si>
  <si>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</si>
  <si>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</si>
  <si>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</si>
  <si>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</si>
  <si>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</si>
  <si>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</si>
  <si>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</si>
  <si>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</si>
  <si>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</si>
  <si>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</si>
  <si>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</si>
  <si>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</si>
  <si>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</si>
  <si>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</si>
  <si>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</si>
  <si>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</si>
  <si>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</si>
  <si>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</si>
  <si>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</si>
  <si>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</si>
  <si>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</si>
  <si>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</si>
  <si>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</si>
  <si>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</si>
  <si>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</si>
  <si>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</si>
  <si>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</si>
  <si>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</si>
  <si>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</si>
  <si>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</si>
  <si>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</si>
  <si>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</si>
  <si>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</si>
  <si>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</si>
  <si>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</si>
  <si>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</si>
  <si>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</si>
  <si>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</si>
  <si>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</si>
  <si>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</si>
  <si>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</si>
  <si>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</si>
  <si>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</si>
  <si>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</si>
  <si>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</si>
  <si>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</si>
  <si>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</si>
  <si>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</si>
  <si>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</si>
  <si>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</si>
  <si>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</si>
  <si>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</si>
  <si>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</si>
  <si>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</si>
  <si>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</si>
  <si>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</si>
  <si>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</si>
  <si>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</si>
  <si>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</si>
  <si>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</si>
  <si>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</si>
  <si>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</si>
  <si>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</si>
  <si>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</si>
  <si>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</si>
  <si>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</si>
  <si>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</si>
  <si>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</si>
  <si>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</si>
  <si>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</si>
  <si>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</si>
  <si>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</si>
  <si>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</si>
  <si>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</si>
  <si>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</si>
  <si>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</si>
  <si>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</si>
  <si>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</si>
  <si>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</si>
  <si>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</si>
  <si>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</si>
  <si>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</si>
  <si>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</si>
  <si>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</si>
  <si>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</si>
  <si>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</si>
  <si>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</si>
  <si>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</si>
  <si>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</si>
  <si>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</si>
  <si>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</si>
  <si>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</si>
  <si>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</si>
  <si>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</si>
  <si>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</si>
  <si>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</si>
  <si>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</si>
  <si>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</si>
  <si>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</si>
  <si>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</si>
  <si>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</si>
  <si>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</si>
  <si>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</si>
  <si>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</si>
  <si>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</si>
  <si>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</si>
  <si>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</si>
  <si>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</si>
  <si>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</si>
  <si>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</si>
  <si>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</si>
  <si>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</si>
  <si>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</si>
  <si>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</si>
  <si>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</si>
  <si>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</si>
  <si>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</si>
  <si>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</si>
  <si>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</si>
  <si>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</si>
  <si>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</si>
  <si>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</si>
  <si>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</si>
  <si>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</si>
  <si>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</si>
  <si>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</si>
  <si>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</si>
  <si>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</si>
  <si>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</si>
  <si>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</si>
  <si>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</si>
  <si>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</si>
  <si>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</si>
  <si>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</si>
  <si>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</si>
  <si>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</si>
  <si>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</si>
  <si>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</si>
  <si>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</si>
  <si>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</si>
  <si>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</si>
  <si>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</si>
  <si>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</si>
  <si>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</si>
  <si>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</si>
  <si>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</si>
  <si>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</si>
  <si>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</si>
  <si>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</si>
  <si>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</si>
  <si>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</si>
  <si>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</si>
  <si>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</si>
  <si>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</si>
  <si>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</si>
  <si>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</si>
  <si>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</si>
  <si>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</si>
  <si>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</si>
  <si>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</si>
  <si>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</si>
  <si>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</si>
  <si>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</si>
  <si>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</si>
  <si>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</si>
  <si>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</si>
  <si>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</si>
  <si>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</si>
  <si>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</si>
  <si>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</si>
  <si>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</si>
  <si>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</si>
  <si>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</si>
  <si>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</si>
  <si>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</si>
  <si>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</si>
  <si>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</si>
  <si>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</si>
  <si>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</si>
  <si>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</si>
  <si>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</si>
  <si>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</si>
  <si>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</si>
  <si>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</si>
  <si>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</si>
  <si>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</si>
  <si>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</si>
  <si>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</si>
  <si>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</si>
  <si>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</si>
  <si>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</si>
  <si>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</si>
  <si>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</si>
  <si>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</si>
  <si>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</si>
  <si>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</si>
  <si>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</si>
  <si>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</si>
  <si>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</si>
  <si>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</si>
  <si>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</si>
  <si>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</si>
  <si>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</si>
  <si>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</si>
  <si>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</si>
  <si>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</si>
  <si>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</si>
  <si>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</si>
  <si>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</si>
  <si>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</si>
  <si>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</si>
  <si>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</si>
  <si>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</si>
  <si>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</si>
  <si>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</si>
  <si>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</si>
  <si>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</si>
  <si>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</si>
  <si>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</si>
  <si>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</si>
  <si>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</si>
  <si>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</si>
  <si>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</si>
  <si>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</si>
  <si>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</si>
  <si>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</si>
  <si>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</si>
  <si>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</si>
  <si>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</si>
  <si>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</si>
  <si>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</si>
  <si>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</si>
  <si>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</si>
  <si>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</si>
  <si>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</si>
  <si>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</si>
  <si>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</si>
  <si>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</si>
  <si>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</si>
  <si>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</si>
  <si>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</si>
  <si>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</si>
  <si>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</si>
  <si>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</si>
  <si>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</si>
  <si>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</si>
  <si>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</si>
  <si>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</si>
  <si>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</si>
  <si>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</si>
  <si>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</si>
  <si>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</si>
  <si>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</si>
  <si>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</si>
  <si>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</si>
  <si>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</si>
  <si>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</si>
  <si>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</si>
  <si>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</si>
  <si>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</si>
  <si>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</si>
  <si>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</si>
  <si>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</si>
  <si>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</si>
  <si>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</si>
  <si>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</si>
  <si>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</si>
  <si>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</si>
  <si>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</si>
  <si>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</si>
  <si>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</si>
  <si>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</si>
  <si>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</si>
  <si>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</si>
  <si>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</si>
  <si>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</si>
  <si>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</si>
  <si>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</si>
  <si>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</si>
  <si>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</si>
  <si>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</si>
  <si>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</si>
  <si>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</si>
  <si>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</si>
  <si>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</si>
  <si>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</si>
  <si>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</si>
  <si>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</si>
  <si>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</si>
  <si>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</si>
  <si>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</si>
  <si>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</si>
  <si>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</si>
  <si>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</si>
  <si>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</si>
  <si>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</si>
  <si>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</si>
  <si>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</si>
  <si>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</si>
  <si>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</si>
  <si>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</si>
  <si>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</si>
  <si>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</si>
  <si>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</si>
  <si>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</si>
  <si>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</si>
  <si>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</si>
  <si>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</si>
  <si>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</si>
  <si>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</si>
  <si>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</si>
  <si>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</si>
  <si>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</si>
  <si>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</si>
  <si>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</si>
  <si>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</si>
  <si>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</si>
  <si>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</si>
  <si>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</si>
  <si>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</si>
  <si>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</si>
  <si>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</si>
  <si>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</si>
  <si>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</si>
  <si>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</si>
  <si>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</si>
  <si>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</si>
  <si>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</si>
  <si>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</si>
  <si>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</si>
  <si>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</si>
  <si>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</si>
  <si>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</si>
  <si>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</si>
  <si>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</si>
  <si>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</si>
  <si>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</si>
  <si>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</si>
  <si>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</si>
  <si>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</si>
  <si>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</si>
  <si>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</si>
  <si>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</si>
  <si>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</si>
  <si>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</si>
  <si>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</si>
  <si>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</si>
  <si>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</si>
  <si>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</si>
  <si>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</si>
  <si>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</si>
  <si>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</si>
  <si>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</si>
  <si>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</si>
  <si>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</si>
  <si>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</si>
  <si>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</si>
  <si>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</si>
  <si>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</si>
  <si>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</si>
  <si>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</si>
  <si>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</si>
  <si>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</si>
  <si>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</si>
  <si>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</si>
  <si>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</si>
  <si>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</si>
  <si>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</si>
  <si>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</si>
  <si>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</si>
  <si>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</si>
  <si>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</si>
  <si>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</si>
  <si>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</si>
  <si>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</si>
  <si>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</si>
  <si>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</si>
  <si>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</si>
  <si>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</si>
  <si>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</si>
  <si>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</si>
  <si>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</si>
  <si>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</si>
  <si>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</si>
  <si>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</si>
  <si>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</si>
  <si>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</si>
  <si>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</si>
  <si>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</si>
  <si>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</si>
  <si>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</si>
  <si>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</si>
  <si>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</si>
  <si>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</si>
  <si>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</si>
  <si>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</si>
  <si>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</si>
  <si>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</si>
  <si>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</si>
  <si>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</si>
  <si>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</si>
  <si>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</si>
  <si>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</si>
  <si>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</si>
  <si>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</si>
  <si>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</si>
  <si>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</si>
  <si>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</si>
  <si>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</si>
  <si>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</si>
  <si>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</si>
  <si>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</si>
  <si>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</si>
  <si>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</si>
  <si>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</si>
  <si>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</si>
  <si>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</si>
  <si>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</si>
  <si>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</si>
  <si>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</si>
  <si>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</si>
  <si>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</si>
  <si>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</si>
  <si>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</si>
  <si>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</si>
  <si>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</si>
  <si>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</si>
  <si>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</si>
  <si>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</si>
  <si>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</si>
  <si>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</si>
  <si>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</si>
  <si>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</si>
  <si>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</si>
  <si>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</si>
  <si>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</si>
  <si>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</si>
  <si>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</si>
  <si>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</si>
  <si>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</si>
  <si>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</si>
  <si>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</si>
  <si>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</si>
  <si>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</si>
  <si>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</si>
  <si>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</si>
  <si>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</si>
  <si>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</si>
  <si>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</si>
  <si>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</si>
  <si>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</si>
  <si>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</si>
  <si>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</si>
  <si>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</si>
  <si>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</si>
  <si>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</si>
  <si>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</si>
  <si>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</si>
  <si>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</si>
  <si>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</si>
  <si>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</si>
  <si>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</si>
  <si>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</si>
  <si>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</si>
  <si>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</si>
  <si>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</si>
  <si>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</si>
  <si>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</si>
  <si>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</si>
  <si>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</si>
  <si>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</si>
  <si>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</si>
  <si>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</si>
  <si>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</si>
  <si>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</si>
  <si>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</si>
  <si>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</si>
  <si>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</si>
  <si>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</si>
  <si>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</si>
  <si>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</si>
  <si>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</si>
  <si>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</si>
  <si>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</si>
  <si>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</si>
  <si>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</si>
  <si>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</si>
  <si>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</si>
  <si>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</si>
  <si>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</si>
  <si>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</si>
  <si>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</si>
  <si>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</si>
  <si>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</si>
  <si>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</si>
  <si>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</si>
  <si>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</si>
  <si>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</si>
  <si>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</si>
  <si>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</si>
  <si>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</si>
  <si>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</si>
  <si>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</si>
  <si>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</si>
  <si>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</si>
  <si>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</si>
  <si>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</si>
  <si>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</si>
  <si>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</si>
  <si>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</si>
  <si>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</si>
  <si>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</si>
  <si>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</si>
  <si>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</si>
  <si>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</si>
  <si>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</si>
  <si>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</si>
  <si>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</si>
  <si>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</si>
  <si>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</si>
  <si>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</si>
  <si>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</si>
  <si>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</si>
  <si>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</si>
  <si>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</si>
  <si>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</si>
  <si>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</si>
  <si>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</si>
  <si>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</si>
  <si>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</si>
  <si>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</si>
  <si>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</si>
  <si>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</si>
  <si>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</si>
  <si>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</si>
  <si>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</si>
  <si>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</si>
  <si>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</si>
  <si>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</si>
  <si>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</si>
  <si>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</si>
  <si>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</si>
  <si>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</si>
  <si>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</si>
  <si>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</si>
  <si>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</si>
  <si>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</si>
  <si>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</si>
  <si>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</si>
  <si>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</si>
  <si>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</si>
  <si>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</si>
  <si>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</si>
  <si>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</si>
  <si>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</si>
  <si>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</si>
  <si>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</si>
  <si>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</si>
  <si>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</si>
  <si>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</si>
  <si>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</si>
  <si>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</si>
  <si>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</si>
  <si>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</si>
  <si>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</si>
  <si>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</si>
  <si>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</si>
  <si>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</si>
  <si>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</si>
  <si>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</si>
  <si>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</si>
  <si>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</si>
  <si>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</si>
  <si>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</si>
  <si>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</si>
  <si>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</si>
  <si>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</si>
  <si>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</si>
  <si>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</si>
  <si>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</si>
  <si>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</si>
  <si>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</si>
  <si>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</si>
  <si>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</si>
  <si>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</si>
  <si>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</si>
  <si>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</si>
  <si>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</si>
  <si>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</si>
  <si>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</si>
  <si>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</si>
  <si>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</si>
  <si>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</si>
  <si>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</si>
  <si>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</si>
  <si>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</si>
  <si>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</si>
  <si>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</si>
  <si>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</si>
  <si>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</si>
  <si>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</si>
  <si>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</si>
  <si>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</si>
  <si>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</si>
  <si>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</si>
  <si>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</si>
  <si>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</si>
  <si>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</si>
  <si>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</si>
  <si>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</si>
  <si>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</si>
  <si>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</si>
  <si>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</si>
  <si>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</si>
  <si>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</si>
  <si>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</si>
  <si>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</si>
  <si>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</si>
  <si>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</si>
  <si>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</si>
  <si>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</si>
  <si>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</si>
  <si>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</si>
  <si>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</si>
  <si>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</si>
  <si>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</si>
  <si>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</si>
  <si>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</si>
  <si>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</si>
  <si>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</si>
  <si>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</si>
  <si>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</si>
  <si>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</si>
  <si>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</si>
  <si>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</si>
  <si>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</si>
  <si>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</si>
  <si>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</si>
  <si>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</si>
  <si>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</si>
  <si>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</si>
  <si>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</si>
  <si>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</si>
  <si>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</si>
  <si>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</si>
  <si>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</si>
  <si>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</si>
  <si>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</si>
  <si>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</si>
  <si>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</si>
  <si>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</si>
  <si>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</si>
  <si>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</si>
  <si>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</si>
  <si>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</si>
  <si>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</si>
  <si>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</si>
  <si>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</si>
  <si>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</si>
  <si>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</si>
  <si>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</si>
  <si>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</si>
  <si>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</si>
  <si>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</si>
  <si>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</si>
  <si>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</si>
  <si>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</si>
  <si>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</si>
  <si>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</si>
  <si>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</si>
  <si>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</si>
  <si>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</si>
  <si>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</si>
  <si>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</si>
  <si>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</si>
  <si>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</si>
  <si>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</si>
  <si>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</si>
  <si>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</si>
  <si>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</si>
  <si>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</si>
  <si>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</si>
  <si>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</si>
  <si>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</si>
  <si>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</si>
  <si>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</si>
  <si>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</si>
  <si>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</si>
  <si>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</si>
  <si>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</si>
  <si>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</si>
  <si>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</si>
  <si>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</si>
  <si>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</si>
  <si>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</si>
  <si>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</si>
  <si>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</si>
  <si>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</si>
  <si>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</si>
  <si>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</si>
  <si>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</si>
  <si>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</si>
  <si>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</si>
  <si>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</si>
  <si>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</si>
  <si>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</si>
  <si>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</si>
  <si>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</si>
  <si>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</si>
  <si>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</si>
  <si>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</si>
  <si>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</si>
  <si>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</si>
  <si>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</si>
  <si>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</si>
  <si>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</si>
  <si>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</si>
  <si>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</si>
  <si>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</si>
  <si>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</si>
  <si>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</si>
  <si>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</si>
  <si>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</si>
  <si>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</si>
  <si>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</si>
  <si>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</si>
  <si>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</si>
  <si>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</si>
  <si>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</si>
  <si>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</si>
  <si>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</si>
  <si>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</si>
  <si>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</si>
  <si>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</si>
  <si>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</si>
  <si>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</si>
  <si>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</si>
  <si>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</si>
  <si>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</si>
  <si>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</si>
  <si>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</si>
  <si>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</si>
  <si>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</si>
  <si>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</si>
  <si>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</si>
  <si>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</si>
  <si>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</si>
  <si>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</si>
  <si>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</si>
  <si>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</si>
  <si>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</si>
  <si>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</si>
  <si>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</si>
  <si>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</si>
  <si>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</si>
  <si>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</si>
  <si>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</si>
  <si>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</si>
  <si>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</si>
  <si>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</si>
  <si>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</si>
  <si>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</si>
  <si>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</si>
  <si>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</si>
  <si>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</si>
  <si>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</si>
  <si>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</si>
  <si>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</si>
  <si>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</si>
  <si>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</si>
  <si>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</si>
  <si>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</si>
  <si>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</si>
  <si>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</si>
  <si>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</si>
  <si>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</si>
  <si>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</si>
  <si>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</si>
  <si>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</si>
  <si>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</si>
  <si>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</si>
  <si>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</si>
  <si>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</si>
  <si>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</si>
  <si>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</si>
  <si>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</si>
  <si>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</si>
  <si>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</si>
  <si>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</si>
  <si>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</si>
  <si>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</si>
  <si>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</si>
  <si>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</si>
  <si>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</si>
  <si>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</si>
  <si>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</si>
  <si>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</si>
  <si>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</si>
  <si>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</si>
  <si>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</si>
  <si>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</si>
  <si>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</si>
  <si>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</si>
  <si>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</si>
  <si>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</si>
  <si>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</si>
  <si>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</si>
  <si>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</si>
  <si>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</si>
  <si>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</si>
  <si>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</si>
  <si>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</si>
  <si>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</si>
  <si>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</si>
  <si>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</si>
  <si>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</si>
  <si>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</si>
  <si>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</si>
  <si>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</si>
  <si>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</si>
  <si>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</si>
  <si>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</si>
  <si>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</si>
  <si>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</si>
  <si>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</si>
  <si>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</si>
  <si>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</si>
  <si>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</si>
  <si>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</si>
  <si>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</si>
  <si>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</si>
  <si>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</si>
  <si>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</si>
  <si>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</si>
  <si>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</si>
  <si>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</si>
  <si>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</si>
  <si>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</si>
  <si>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</si>
  <si>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</si>
  <si>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</si>
  <si>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</si>
  <si>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</si>
  <si>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</si>
  <si>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</si>
  <si>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</si>
  <si>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</si>
  <si>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</si>
  <si>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</si>
  <si>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</si>
  <si>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</si>
  <si>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</si>
  <si>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</si>
  <si>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</si>
  <si>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</si>
  <si>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</si>
  <si>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</si>
  <si>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</si>
  <si>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</si>
  <si>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</si>
  <si>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</si>
  <si>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</si>
  <si>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</si>
  <si>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</si>
  <si>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</si>
  <si>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</si>
  <si>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</si>
  <si>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</si>
  <si>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</si>
  <si>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</si>
  <si>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</si>
  <si>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</si>
  <si>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</si>
  <si>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</si>
  <si>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</si>
  <si>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</si>
  <si>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</si>
  <si>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</si>
  <si>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</si>
  <si>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</si>
  <si>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</si>
  <si>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</si>
  <si>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</si>
  <si>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</si>
  <si>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</si>
  <si>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</si>
  <si>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</si>
  <si>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</si>
  <si>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</si>
  <si>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</si>
  <si>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</si>
  <si>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</si>
  <si>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</si>
  <si>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</si>
  <si>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</si>
  <si>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</si>
  <si>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</si>
  <si>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</si>
  <si>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</si>
  <si>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</si>
  <si>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</si>
  <si>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</si>
  <si>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</si>
  <si>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</si>
  <si>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</si>
  <si>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</si>
  <si>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</si>
  <si>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</si>
  <si>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</si>
  <si>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</si>
  <si>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</si>
  <si>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</si>
  <si>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</si>
  <si>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</si>
  <si>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</si>
  <si>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</si>
  <si>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</si>
  <si>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</si>
  <si>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</si>
  <si>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</si>
  <si>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</si>
  <si>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</si>
  <si>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</si>
  <si>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</si>
  <si>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</si>
  <si>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</si>
  <si>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</si>
  <si>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</si>
  <si>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</si>
  <si>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</si>
  <si>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</si>
  <si>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</si>
  <si>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</si>
  <si>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</si>
  <si>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</si>
  <si>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</si>
  <si>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</si>
  <si>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</si>
  <si>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</si>
  <si>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</si>
  <si>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</si>
  <si>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</si>
  <si>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</si>
  <si>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</si>
  <si>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</si>
  <si>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</si>
  <si>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</si>
  <si>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</si>
  <si>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</si>
  <si>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</si>
  <si>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</si>
  <si>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</si>
  <si>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</si>
  <si>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</si>
  <si>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</si>
  <si>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</si>
  <si>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</si>
  <si>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</si>
  <si>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</si>
  <si>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</si>
  <si>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</si>
  <si>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</si>
  <si>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</si>
  <si>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</si>
  <si>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</si>
  <si>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</si>
  <si>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</si>
  <si>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</si>
  <si>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</si>
  <si>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</si>
  <si>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</si>
  <si>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</si>
  <si>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</si>
  <si>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</si>
  <si>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</si>
  <si>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</si>
  <si>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</si>
  <si>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</si>
  <si>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</si>
  <si>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</si>
  <si>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</si>
  <si>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</si>
  <si>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</si>
  <si>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</si>
  <si>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</si>
  <si>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</si>
  <si>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</si>
  <si>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</si>
  <si>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</si>
  <si>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</si>
  <si>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</si>
  <si>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</si>
  <si>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</si>
  <si>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</si>
  <si>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</si>
  <si>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</si>
  <si>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</si>
  <si>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</si>
  <si>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</si>
  <si>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</si>
  <si>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</si>
  <si>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</si>
  <si>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</si>
  <si>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</si>
  <si>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</si>
  <si>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</si>
  <si>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</si>
  <si>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</si>
  <si>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</si>
  <si>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</si>
  <si>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</si>
  <si>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</si>
  <si>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</si>
  <si>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</si>
  <si>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</si>
  <si>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</si>
  <si>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</si>
  <si>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</si>
  <si>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</si>
  <si>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</si>
  <si>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</si>
  <si>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</si>
  <si>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</si>
  <si>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</si>
  <si>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</si>
  <si>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</si>
  <si>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</si>
  <si>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</si>
  <si>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</si>
  <si>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</si>
  <si>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</si>
  <si>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</si>
  <si>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</si>
  <si>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</si>
  <si>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</si>
  <si>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</si>
  <si>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</si>
  <si>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</si>
  <si>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</si>
  <si>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</si>
  <si>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</si>
  <si>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</si>
  <si>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</si>
  <si>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</si>
  <si>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</si>
  <si>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</si>
  <si>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</si>
  <si>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</si>
  <si>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</si>
  <si>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</si>
  <si>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</si>
  <si>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</si>
  <si>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</si>
  <si>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</si>
  <si>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</si>
  <si>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</si>
  <si>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</si>
  <si>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</si>
  <si>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</si>
  <si>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</si>
  <si>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</si>
  <si>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</si>
  <si>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</si>
  <si>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</si>
  <si>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</si>
  <si>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</si>
  <si>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</si>
  <si>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</si>
  <si>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</si>
  <si>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</si>
  <si>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</si>
  <si>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</si>
  <si>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</si>
  <si>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</si>
  <si>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</si>
  <si>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</si>
  <si>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</si>
  <si>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</si>
  <si>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</si>
  <si>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</si>
  <si>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</si>
  <si>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</si>
  <si>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</si>
  <si>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</si>
  <si>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</si>
  <si>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</si>
  <si>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</si>
  <si>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</si>
  <si>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</si>
  <si>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</si>
  <si>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</si>
  <si>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</si>
  <si>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</si>
  <si>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</si>
  <si>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</si>
  <si>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</si>
  <si>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</si>
  <si>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</si>
  <si>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</si>
  <si>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</si>
  <si>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</si>
  <si>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</si>
  <si>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</si>
  <si>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</si>
  <si>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</si>
  <si>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</si>
  <si>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</si>
  <si>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</si>
  <si>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</si>
  <si>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</si>
  <si>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</si>
  <si>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</si>
  <si>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</si>
  <si>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</si>
  <si>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</si>
  <si>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</si>
  <si>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</si>
  <si>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</si>
  <si>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</si>
  <si>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</si>
  <si>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</si>
  <si>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</si>
  <si>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</si>
  <si>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</si>
  <si>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</si>
  <si>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</si>
  <si>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</si>
  <si>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</si>
  <si>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</si>
  <si>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</si>
  <si>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</si>
  <si>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</si>
  <si>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</si>
  <si>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</si>
  <si>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</si>
  <si>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</si>
  <si>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</si>
  <si>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</si>
  <si>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</si>
  <si>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</si>
  <si>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</si>
  <si>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</si>
  <si>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</si>
  <si>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</si>
  <si>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</si>
  <si>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</si>
  <si>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</si>
  <si>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</si>
  <si>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</si>
  <si>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</si>
  <si>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</si>
  <si>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</si>
  <si>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</si>
  <si>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</si>
  <si>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</si>
  <si>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</si>
  <si>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</si>
  <si>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</si>
  <si>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</si>
  <si>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</si>
  <si>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</si>
  <si>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</si>
  <si>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</si>
  <si>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</si>
  <si>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</si>
  <si>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</si>
  <si>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</si>
  <si>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</si>
  <si>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</si>
  <si>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</si>
  <si>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</si>
  <si>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</si>
  <si>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</si>
  <si>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</si>
  <si>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</si>
  <si>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</si>
  <si>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</si>
  <si>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</si>
  <si>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</si>
  <si>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</si>
  <si>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</si>
  <si>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</si>
  <si>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</si>
  <si>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</si>
  <si>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</si>
  <si>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</si>
  <si>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</si>
  <si>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</si>
  <si>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</si>
  <si>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</si>
  <si>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</si>
  <si>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</si>
  <si>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</si>
  <si>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</si>
  <si>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</si>
  <si>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</si>
  <si>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</si>
  <si>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</si>
  <si>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</si>
  <si>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</si>
  <si>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</si>
  <si>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</si>
  <si>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</si>
  <si>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</si>
  <si>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</si>
  <si>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</si>
  <si>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</si>
  <si>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</si>
  <si>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</si>
  <si>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</si>
  <si>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</si>
  <si>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</si>
  <si>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</si>
  <si>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</si>
  <si>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</si>
  <si>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</si>
  <si>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</si>
  <si>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</si>
  <si>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</si>
  <si>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</si>
  <si>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</si>
  <si>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</si>
  <si>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</si>
  <si>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</si>
  <si>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</si>
  <si>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</si>
  <si>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</si>
  <si>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</si>
  <si>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</si>
  <si>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</si>
  <si>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</si>
  <si>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</si>
  <si>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</si>
  <si>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</si>
  <si>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</si>
  <si>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</si>
  <si>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</si>
  <si>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</si>
  <si>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</si>
  <si>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</si>
  <si>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</si>
  <si>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</si>
  <si>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</si>
  <si>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</si>
  <si>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</si>
  <si>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</si>
  <si>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</si>
  <si>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</si>
  <si>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</si>
  <si>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</si>
  <si>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</si>
  <si>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</si>
  <si>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</si>
  <si>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</si>
  <si>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</si>
  <si>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</si>
  <si>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</si>
  <si>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</si>
  <si>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</si>
  <si>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</si>
  <si>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</si>
  <si>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</si>
  <si>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</si>
  <si>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</si>
  <si>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</si>
  <si>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</si>
  <si>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</si>
  <si>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</si>
  <si>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</si>
  <si>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</si>
  <si>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</si>
  <si>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</si>
  <si>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</si>
  <si>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</si>
  <si>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</si>
  <si>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</si>
  <si>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</si>
  <si>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</si>
  <si>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</si>
  <si>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</si>
  <si>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</si>
  <si>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</si>
  <si>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</si>
  <si>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</si>
  <si>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</si>
  <si>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</si>
  <si>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</si>
  <si>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</si>
  <si>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</si>
  <si>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</si>
  <si>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</si>
  <si>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</si>
  <si>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</si>
  <si>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</si>
  <si>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</si>
  <si>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</si>
  <si>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</si>
  <si>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</si>
  <si>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</si>
  <si>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</si>
  <si>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</si>
  <si>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</si>
  <si>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</si>
  <si>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</si>
  <si>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</si>
  <si>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</si>
  <si>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</si>
  <si>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</si>
  <si>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</si>
  <si>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</si>
  <si>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</si>
  <si>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</si>
  <si>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</si>
  <si>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</si>
  <si>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</si>
  <si>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</si>
  <si>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</si>
  <si>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</si>
  <si>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</si>
  <si>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</si>
  <si>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</si>
  <si>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</si>
  <si>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</si>
  <si>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</si>
  <si>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</si>
  <si>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</si>
  <si>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</si>
  <si>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</si>
  <si>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</si>
  <si>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</si>
  <si>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</si>
  <si>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</si>
  <si>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</si>
  <si>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</si>
  <si>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</si>
  <si>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</si>
  <si>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</si>
  <si>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</si>
  <si>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</si>
  <si>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</si>
  <si>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</si>
  <si>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</si>
  <si>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</si>
  <si>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</si>
  <si>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</si>
  <si>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</si>
  <si>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</si>
  <si>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</si>
  <si>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</si>
  <si>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</si>
  <si>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</si>
  <si>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</si>
  <si>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</si>
  <si>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</si>
  <si>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</si>
  <si>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</si>
  <si>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</si>
  <si>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</si>
  <si>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</si>
  <si>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</si>
  <si>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</si>
  <si>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</si>
  <si>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</si>
  <si>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</si>
  <si>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</si>
  <si>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</si>
  <si>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</si>
  <si>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</si>
  <si>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</si>
  <si>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</si>
  <si>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</si>
  <si>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</si>
  <si>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</si>
  <si>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</si>
  <si>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</si>
  <si>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</si>
  <si>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</si>
  <si>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</si>
  <si>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</si>
  <si>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</si>
  <si>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</si>
  <si>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</si>
  <si>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</si>
  <si>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</si>
  <si>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</si>
  <si>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</si>
  <si>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</si>
  <si>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</si>
  <si>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</si>
  <si>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</si>
  <si>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</si>
  <si>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</si>
  <si>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</si>
  <si>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</si>
  <si>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</si>
  <si>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</si>
  <si>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</si>
  <si>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</si>
  <si>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</si>
  <si>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</si>
  <si>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</si>
  <si>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</si>
  <si>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</si>
  <si>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</si>
  <si>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</si>
  <si>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</si>
  <si>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</si>
  <si>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</si>
  <si>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</si>
  <si>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</si>
  <si>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</si>
  <si>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</si>
  <si>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</si>
  <si>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</si>
  <si>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</si>
  <si>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</si>
  <si>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</si>
  <si>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</si>
  <si>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</si>
  <si>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</si>
  <si>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</si>
  <si>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</si>
  <si>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</si>
  <si>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</si>
  <si>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</si>
  <si>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</si>
  <si>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</si>
  <si>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</si>
  <si>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</si>
  <si>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</si>
  <si>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</si>
  <si>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</si>
  <si>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</si>
  <si>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</si>
  <si>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</si>
  <si>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</si>
  <si>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</si>
  <si>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</si>
  <si>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</si>
  <si>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</si>
  <si>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</si>
  <si>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</si>
  <si>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</si>
  <si>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</si>
  <si>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</si>
  <si>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</si>
  <si>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</si>
  <si>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</si>
  <si>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</si>
  <si>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</si>
  <si>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</si>
  <si>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</si>
  <si>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</si>
  <si>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</si>
  <si>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</si>
  <si>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</si>
  <si>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</si>
  <si>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</si>
  <si>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</si>
  <si>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</si>
  <si>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</si>
  <si>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</si>
  <si>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</si>
  <si>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</si>
  <si>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</si>
  <si>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</si>
  <si>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</si>
  <si>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</si>
  <si>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</si>
  <si>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</si>
  <si>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</si>
  <si>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</si>
  <si>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</si>
  <si>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</si>
  <si>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</si>
  <si>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</si>
  <si>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</si>
  <si>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</si>
  <si>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</si>
  <si>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</si>
  <si>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</si>
  <si>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</si>
  <si>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</si>
  <si>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</si>
  <si>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</si>
  <si>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</si>
  <si>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</si>
  <si>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</si>
  <si>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</si>
  <si>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</si>
  <si>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</si>
  <si>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</si>
  <si>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</si>
  <si>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</si>
  <si>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</si>
  <si>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</si>
  <si>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</si>
  <si>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</si>
  <si>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</si>
  <si>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</si>
  <si>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</si>
  <si>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</si>
  <si>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</si>
  <si>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</si>
  <si>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</si>
  <si>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</si>
  <si>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</si>
  <si>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</si>
  <si>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</si>
  <si>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</si>
  <si>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</si>
  <si>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</si>
  <si>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</si>
  <si>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</si>
  <si>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</si>
  <si>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</si>
  <si>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</si>
  <si>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</si>
  <si>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</si>
  <si>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</si>
  <si>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</si>
  <si>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</si>
  <si>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</si>
  <si>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</si>
  <si>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</si>
  <si>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</si>
  <si>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</si>
  <si>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</si>
  <si>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</si>
  <si>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</si>
  <si>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</si>
  <si>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</si>
  <si>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</si>
  <si>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</si>
  <si>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</si>
  <si>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</si>
  <si>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</si>
  <si>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</si>
  <si>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</si>
  <si>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</si>
  <si>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</si>
  <si>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</si>
  <si>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</si>
  <si>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</si>
  <si>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</si>
  <si>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</si>
  <si>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</si>
  <si>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</si>
  <si>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</si>
  <si>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</si>
  <si>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</si>
  <si>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</si>
  <si>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</si>
  <si>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</si>
  <si>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</si>
  <si>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</si>
  <si>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</si>
  <si>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</si>
  <si>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</si>
  <si>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</si>
  <si>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</si>
  <si>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</si>
  <si>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</si>
  <si>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</si>
  <si>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</si>
  <si>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</si>
  <si>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</si>
  <si>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</si>
  <si>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</si>
  <si>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</si>
  <si>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</si>
  <si>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</si>
  <si>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</si>
  <si>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</si>
  <si>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</si>
  <si>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</si>
  <si>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</si>
  <si>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</si>
  <si>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</si>
  <si>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</si>
  <si>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</si>
  <si>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</si>
  <si>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</si>
  <si>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</si>
  <si>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</si>
  <si>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</si>
  <si>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</si>
  <si>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</si>
  <si>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</si>
  <si>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</si>
  <si>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</si>
  <si>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</si>
  <si>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</si>
  <si>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</si>
  <si>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</si>
  <si>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</si>
  <si>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</si>
  <si>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</si>
  <si>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</si>
  <si>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</si>
  <si>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</si>
  <si>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</si>
  <si>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</si>
  <si>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</si>
  <si>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</si>
  <si>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</si>
  <si>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</si>
  <si>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</si>
  <si>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</si>
  <si>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</si>
  <si>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</si>
  <si>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</si>
  <si>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</si>
  <si>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</si>
  <si>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</si>
  <si>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</si>
  <si>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</si>
  <si>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</si>
  <si>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</si>
  <si>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</si>
  <si>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</si>
  <si>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</si>
  <si>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</si>
  <si>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</si>
  <si>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</si>
  <si>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</si>
  <si>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</si>
  <si>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</si>
  <si>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</si>
  <si>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</si>
  <si>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</si>
  <si>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</si>
  <si>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</si>
  <si>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</si>
  <si>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</si>
  <si>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</si>
  <si>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</si>
  <si>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</si>
  <si>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</si>
  <si>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</si>
  <si>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</si>
  <si>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</si>
  <si>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</si>
  <si>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</si>
  <si>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</si>
  <si>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</si>
  <si>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</si>
  <si>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</si>
  <si>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</si>
  <si>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</si>
  <si>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</si>
  <si>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</si>
  <si>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</si>
  <si>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</si>
  <si>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</si>
  <si>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</si>
  <si>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</si>
  <si>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</si>
  <si>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</si>
  <si>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</si>
  <si>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</si>
  <si>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</si>
  <si>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</si>
  <si>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</si>
  <si>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</si>
  <si>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</si>
  <si>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</si>
  <si>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</si>
  <si>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</si>
  <si>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</si>
  <si>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</si>
  <si>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</si>
  <si>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</si>
  <si>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</si>
  <si>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</si>
  <si>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</si>
  <si>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</si>
  <si>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</si>
  <si>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</si>
  <si>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</si>
  <si>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</si>
  <si>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</si>
  <si>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</si>
  <si>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</si>
  <si>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</si>
  <si>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</si>
  <si>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</si>
  <si>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</si>
  <si>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</si>
  <si>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</si>
  <si>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</si>
  <si>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</si>
  <si>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</si>
  <si>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</si>
  <si>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</si>
  <si>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</si>
  <si>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</si>
  <si>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</si>
  <si>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</si>
  <si>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</si>
  <si>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</si>
  <si>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</si>
  <si>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</si>
  <si>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</si>
  <si>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</si>
  <si>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</si>
  <si>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</si>
  <si>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</si>
  <si>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</si>
  <si>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</si>
  <si>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</si>
  <si>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</si>
  <si>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</si>
  <si>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</si>
  <si>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</si>
  <si>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</si>
  <si>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</si>
  <si>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</si>
  <si>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</si>
  <si>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</si>
  <si>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</si>
  <si>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</si>
  <si>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</si>
  <si>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</si>
  <si>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</si>
  <si>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</si>
  <si>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</si>
  <si>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</si>
  <si>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</si>
  <si>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</si>
  <si>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</si>
  <si>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</si>
  <si>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</si>
  <si>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</si>
  <si>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</si>
  <si>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</si>
  <si>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</si>
  <si>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</si>
  <si>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</si>
  <si>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</si>
  <si>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</si>
  <si>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</si>
  <si>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</si>
  <si>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</si>
  <si>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</si>
  <si>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</si>
  <si>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</si>
  <si>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</si>
  <si>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</si>
  <si>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</si>
  <si>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</si>
  <si>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</si>
  <si>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</si>
  <si>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</si>
  <si>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</si>
  <si>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</si>
  <si>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</si>
  <si>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</si>
  <si>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</si>
  <si>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</si>
  <si>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</si>
  <si>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</si>
  <si>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</si>
  <si>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</si>
  <si>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</si>
  <si>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</si>
  <si>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</si>
  <si>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</si>
  <si>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</si>
  <si>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</si>
  <si>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</si>
  <si>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</si>
  <si>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</si>
  <si>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</si>
  <si>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</si>
  <si>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</si>
  <si>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</si>
  <si>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</si>
  <si>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</si>
  <si>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</si>
  <si>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</si>
  <si>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</si>
  <si>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</si>
  <si>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</si>
  <si>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</si>
  <si>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</si>
  <si>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</si>
  <si>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</si>
  <si>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</si>
  <si>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</si>
  <si>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</si>
  <si>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</si>
  <si>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</si>
  <si>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</si>
  <si>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</si>
  <si>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</si>
  <si>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</si>
  <si>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</si>
  <si>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</si>
  <si>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</si>
  <si>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</si>
  <si>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</si>
  <si>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</si>
  <si>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</si>
  <si>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</si>
  <si>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</si>
  <si>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</si>
  <si>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</si>
  <si>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</si>
  <si>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</si>
  <si>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</si>
  <si>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</si>
  <si>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</si>
  <si>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</si>
  <si>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</si>
  <si>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</si>
  <si>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</si>
  <si>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</si>
  <si>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</si>
  <si>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</si>
  <si>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</si>
  <si>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</si>
  <si>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</si>
  <si>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</si>
  <si>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</si>
  <si>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</si>
  <si>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</si>
  <si>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</si>
  <si>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</si>
  <si>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</si>
  <si>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</si>
  <si>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</si>
  <si>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</si>
  <si>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</si>
  <si>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</si>
  <si>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</si>
  <si>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</si>
  <si>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</si>
  <si>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</si>
  <si>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</si>
  <si>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</si>
  <si>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</si>
  <si>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</si>
  <si>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</si>
  <si>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</si>
  <si>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</si>
  <si>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</si>
  <si>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</si>
  <si>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</si>
  <si>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</si>
  <si>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</si>
  <si>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</si>
  <si>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</si>
  <si>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</si>
  <si>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</si>
  <si>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</si>
  <si>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</si>
  <si>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</si>
  <si>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</si>
  <si>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</si>
  <si>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</si>
  <si>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</si>
  <si>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</si>
  <si>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</si>
  <si>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</si>
  <si>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</si>
  <si>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</si>
  <si>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</si>
  <si>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</si>
  <si>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</si>
  <si>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</si>
  <si>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</si>
  <si>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</si>
  <si>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</si>
  <si>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</si>
  <si>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</si>
  <si>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</si>
  <si>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</si>
  <si>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</si>
  <si>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</si>
  <si>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</si>
  <si>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</si>
  <si>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</si>
  <si>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</si>
  <si>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</si>
  <si>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</si>
  <si>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</si>
  <si>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</si>
  <si>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</si>
  <si>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</si>
  <si>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</si>
  <si>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</si>
  <si>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</si>
  <si>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</si>
  <si>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</si>
  <si>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</si>
  <si>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</si>
  <si>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</si>
  <si>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</si>
  <si>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</si>
  <si>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</si>
  <si>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</si>
  <si>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</si>
  <si>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</si>
  <si>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</si>
  <si>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</si>
  <si>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</si>
  <si>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</si>
  <si>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</si>
  <si>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</si>
  <si>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</si>
  <si>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</si>
  <si>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</si>
  <si>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</si>
  <si>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</si>
  <si>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</si>
  <si>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</si>
  <si>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</si>
  <si>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</si>
  <si>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</si>
  <si>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</si>
  <si>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</si>
  <si>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</si>
  <si>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</si>
  <si>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</si>
  <si>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</si>
  <si>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</si>
  <si>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</si>
  <si>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</si>
  <si>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</si>
  <si>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</si>
  <si>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</si>
  <si>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</si>
  <si>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</si>
  <si>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</si>
  <si>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</si>
  <si>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</si>
  <si>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</si>
  <si>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</si>
  <si>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</si>
  <si>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</si>
  <si>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</si>
  <si>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</si>
  <si>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</si>
  <si>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</si>
  <si>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</si>
  <si>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</si>
  <si>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</si>
  <si>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</si>
  <si>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</si>
  <si>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</si>
  <si>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</si>
  <si>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</si>
  <si>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</si>
  <si>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</si>
  <si>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</si>
  <si>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</si>
  <si>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</si>
  <si>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</si>
  <si>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</si>
  <si>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</si>
  <si>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</si>
  <si>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</si>
  <si>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</si>
  <si>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</si>
  <si>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</si>
  <si>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</si>
  <si>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</si>
  <si>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</si>
  <si>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</si>
  <si>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</si>
  <si>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</si>
  <si>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</si>
  <si>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</si>
  <si>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</si>
  <si>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</si>
  <si>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</si>
  <si>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</si>
  <si>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</si>
  <si>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</si>
  <si>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</si>
  <si>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</si>
  <si>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</si>
  <si>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</si>
  <si>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</si>
  <si>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</si>
  <si>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</si>
  <si>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</si>
  <si>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</si>
  <si>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</si>
  <si>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</si>
  <si>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</si>
  <si>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</si>
  <si>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</si>
  <si>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</si>
  <si>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</si>
  <si>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</si>
  <si>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</si>
  <si>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</si>
  <si>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</si>
  <si>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</si>
  <si>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</si>
  <si>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</si>
  <si>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</si>
  <si>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</si>
  <si>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</si>
  <si>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</si>
  <si>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</si>
  <si>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</si>
  <si>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</si>
  <si>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</si>
  <si>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</si>
  <si>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</si>
  <si>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</si>
  <si>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</si>
  <si>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</si>
  <si>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</si>
  <si>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</si>
  <si>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</si>
  <si>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</si>
  <si>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</si>
  <si>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</si>
  <si>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</si>
  <si>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</si>
  <si>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</si>
  <si>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</si>
  <si>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</si>
  <si>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</si>
  <si>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</si>
  <si>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</si>
  <si>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</si>
  <si>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</si>
  <si>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</si>
  <si>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</si>
  <si>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</si>
  <si>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</si>
  <si>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</si>
  <si>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</si>
  <si>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</si>
  <si>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</si>
  <si>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</si>
  <si>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</si>
  <si>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</si>
  <si>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</si>
  <si>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</si>
  <si>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</si>
  <si>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</si>
  <si>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</si>
  <si>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</si>
  <si>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</si>
  <si>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</si>
  <si>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</si>
  <si>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</si>
  <si>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</si>
  <si>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</si>
  <si>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</si>
  <si>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</si>
  <si>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</si>
  <si>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</si>
  <si>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</si>
  <si>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</si>
  <si>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</si>
  <si>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</si>
  <si>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</si>
  <si>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</si>
  <si>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</si>
  <si>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</si>
  <si>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</si>
  <si>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</si>
  <si>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</si>
  <si>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</si>
  <si>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</si>
  <si>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</si>
  <si>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</si>
  <si>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</si>
  <si>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</si>
  <si>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</si>
  <si>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</si>
  <si>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</si>
  <si>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</si>
  <si>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</si>
  <si>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</si>
  <si>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</si>
  <si>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</si>
  <si>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</si>
  <si>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</si>
  <si>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</si>
  <si>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</si>
  <si>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</si>
  <si>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</si>
  <si>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</si>
  <si>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</si>
  <si>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</si>
  <si>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</si>
  <si>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</si>
  <si>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</si>
  <si>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</si>
  <si>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</si>
  <si>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</si>
  <si>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</si>
  <si>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</si>
  <si>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</si>
  <si>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</si>
  <si>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</si>
  <si>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</si>
  <si>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</si>
  <si>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</si>
  <si>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</si>
  <si>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</si>
  <si>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</si>
  <si>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</si>
  <si>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</si>
  <si>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</si>
  <si>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</si>
  <si>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</si>
  <si>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</si>
  <si>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</si>
  <si>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</si>
  <si>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</si>
  <si>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</si>
  <si>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</si>
  <si>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</si>
  <si>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</si>
  <si>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</si>
  <si>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</si>
  <si>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</si>
  <si>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</si>
  <si>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</si>
  <si>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</si>
  <si>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</si>
  <si>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</si>
  <si>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</si>
  <si>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</si>
  <si>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</si>
  <si>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</si>
  <si>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</si>
  <si>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</si>
  <si>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</si>
  <si>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</si>
  <si>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</si>
  <si>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</si>
  <si>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</si>
  <si>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</si>
  <si>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</si>
  <si>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</si>
  <si>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</si>
  <si>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</si>
  <si>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</si>
  <si>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</si>
  <si>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</si>
  <si>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</si>
  <si>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</si>
  <si>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</si>
  <si>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</si>
  <si>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</si>
  <si>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</si>
  <si>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</si>
  <si>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</si>
  <si>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</si>
  <si>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</si>
  <si>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</si>
  <si>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</si>
  <si>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</si>
  <si>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</si>
  <si>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</si>
  <si>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</si>
  <si>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</si>
  <si>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</si>
  <si>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</si>
  <si>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</si>
  <si>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</si>
  <si>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</si>
  <si>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</si>
  <si>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</si>
  <si>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</si>
  <si>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</si>
  <si>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</si>
  <si>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</si>
  <si>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</si>
  <si>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</si>
  <si>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</si>
  <si>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</si>
  <si>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</si>
  <si>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</si>
  <si>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</si>
  <si>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</si>
  <si>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</si>
  <si>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</si>
  <si>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</si>
  <si>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</si>
  <si>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</si>
  <si>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</si>
  <si>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</si>
  <si>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</si>
  <si>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</si>
  <si>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</si>
  <si>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</si>
  <si>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</si>
  <si>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</si>
  <si>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</si>
  <si>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</si>
  <si>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</si>
  <si>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</si>
  <si>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</si>
  <si>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</si>
  <si>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</si>
  <si>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</si>
  <si>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</si>
  <si>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</si>
  <si>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</si>
  <si>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</si>
  <si>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</si>
  <si>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</si>
  <si>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</si>
  <si>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</si>
  <si>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</si>
  <si>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</si>
  <si>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</si>
  <si>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</si>
  <si>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</si>
  <si>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</si>
  <si>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</si>
  <si>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</si>
  <si>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</si>
  <si>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</si>
  <si>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</si>
  <si>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</si>
  <si>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</si>
  <si>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</si>
  <si>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</si>
  <si>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</si>
  <si>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</si>
  <si>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</si>
  <si>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</si>
  <si>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</si>
  <si>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</si>
  <si>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</si>
  <si>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</si>
  <si>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</si>
  <si>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</si>
  <si>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</si>
  <si>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</si>
  <si>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</si>
  <si>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</si>
  <si>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</si>
  <si>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</si>
  <si>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</si>
  <si>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</si>
  <si>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</si>
  <si>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</si>
  <si>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</si>
  <si>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</si>
  <si>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</si>
  <si>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</si>
  <si>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</si>
  <si>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</si>
  <si>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</si>
  <si>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</si>
  <si>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</si>
  <si>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</si>
  <si>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</si>
  <si>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</si>
  <si>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</si>
  <si>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</si>
  <si>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</si>
  <si>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</si>
  <si>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</si>
  <si>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</si>
  <si>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</si>
  <si>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</si>
  <si>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</si>
  <si>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</si>
  <si>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</si>
  <si>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</si>
  <si>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</si>
  <si>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</si>
  <si>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</si>
  <si>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</si>
  <si>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</si>
  <si>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</si>
  <si>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</si>
  <si>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</si>
  <si>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</si>
  <si>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</si>
  <si>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</si>
  <si>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</si>
  <si>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</si>
  <si>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</si>
  <si>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</si>
  <si>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</si>
  <si>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</si>
  <si>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</si>
  <si>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</si>
  <si>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</si>
  <si>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</si>
  <si>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</si>
  <si>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</si>
  <si>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</si>
  <si>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</si>
  <si>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</si>
  <si>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</si>
  <si>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</si>
  <si>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</si>
  <si>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</si>
  <si>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</si>
  <si>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</si>
  <si>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</si>
  <si>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</si>
  <si>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</si>
  <si>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</si>
  <si>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</si>
  <si>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</si>
  <si>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</si>
  <si>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</si>
  <si>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</si>
  <si>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</si>
  <si>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</si>
  <si>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</si>
  <si>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</si>
  <si>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</si>
  <si>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</si>
  <si>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</si>
  <si>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</si>
  <si>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</si>
  <si>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</si>
  <si>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</si>
  <si>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</si>
  <si>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</si>
  <si>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</si>
  <si>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</si>
  <si>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</si>
  <si>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</si>
  <si>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</si>
  <si>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</si>
  <si>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</si>
  <si>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</si>
  <si>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</si>
  <si>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</si>
  <si>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</si>
  <si>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</si>
  <si>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</si>
  <si>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</si>
  <si>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</si>
  <si>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</si>
  <si>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</si>
  <si>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</si>
  <si>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</si>
  <si>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</si>
  <si>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</si>
  <si>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</si>
  <si>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</si>
  <si>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</si>
  <si>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</si>
  <si>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</si>
  <si>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</si>
  <si>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</si>
  <si>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</si>
  <si>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</si>
  <si>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</si>
  <si>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</si>
  <si>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</si>
  <si>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</si>
  <si>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</si>
  <si>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</si>
  <si>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</si>
  <si>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</si>
  <si>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</si>
  <si>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</si>
  <si>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</si>
  <si>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</si>
  <si>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</si>
  <si>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</si>
  <si>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</si>
  <si>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</si>
  <si>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</si>
  <si>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</si>
  <si>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</si>
  <si>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</si>
  <si>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</si>
  <si>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</si>
  <si>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</si>
  <si>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</si>
  <si>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</si>
  <si>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</si>
  <si>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</si>
  <si>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</si>
  <si>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</si>
  <si>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</si>
  <si>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</si>
  <si>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</si>
  <si>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</si>
  <si>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</si>
  <si>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</si>
  <si>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</si>
  <si>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</si>
  <si>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</si>
  <si>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</si>
  <si>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</si>
  <si>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</si>
  <si>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</si>
  <si>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</si>
  <si>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</si>
  <si>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</si>
  <si>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</si>
  <si>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</si>
  <si>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</si>
  <si>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</si>
  <si>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</si>
  <si>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</si>
  <si>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</si>
  <si>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</si>
  <si>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</si>
  <si>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</si>
  <si>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</si>
  <si>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</si>
  <si>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</si>
  <si>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</si>
  <si>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</si>
  <si>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</si>
  <si>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</si>
  <si>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</si>
  <si>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</si>
  <si>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</si>
  <si>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</si>
  <si>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</si>
  <si>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</si>
  <si>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</si>
  <si>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</si>
  <si>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</si>
  <si>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</si>
  <si>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</si>
  <si>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</si>
  <si>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</si>
  <si>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</si>
  <si>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</si>
  <si>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</si>
  <si>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</si>
  <si>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</si>
  <si>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</si>
  <si>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</si>
  <si>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</si>
  <si>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</si>
  <si>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</si>
  <si>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</si>
  <si>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</si>
  <si>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</si>
  <si>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</si>
  <si>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</si>
  <si>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</si>
  <si>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</si>
  <si>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</si>
  <si>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</si>
  <si>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</si>
  <si>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</si>
  <si>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</si>
  <si>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</si>
  <si>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</si>
  <si>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</si>
  <si>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</si>
  <si>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</si>
  <si>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</si>
  <si>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</si>
  <si>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</si>
  <si>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</si>
  <si>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</si>
  <si>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</si>
  <si>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</si>
  <si>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</si>
  <si>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</si>
  <si>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</si>
  <si>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</si>
  <si>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</si>
  <si>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</si>
  <si>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</si>
  <si>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</si>
  <si>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</si>
  <si>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</si>
  <si>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</si>
  <si>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</si>
  <si>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</si>
  <si>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</si>
  <si>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</si>
  <si>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</si>
  <si>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</si>
  <si>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</si>
  <si>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</si>
  <si>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</si>
  <si>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</si>
  <si>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</si>
  <si>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</si>
  <si>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</si>
  <si>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</si>
  <si>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</si>
  <si>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</si>
  <si>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</si>
  <si>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</si>
  <si>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</si>
  <si>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</si>
  <si>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</si>
  <si>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</si>
  <si>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</si>
  <si>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</si>
  <si>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</si>
  <si>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</si>
  <si>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</si>
  <si>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</si>
  <si>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</si>
  <si>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</si>
  <si>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</si>
  <si>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</si>
  <si>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</si>
  <si>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</si>
  <si>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</si>
  <si>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</si>
  <si>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</si>
  <si>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</si>
  <si>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</si>
  <si>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</si>
  <si>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</si>
  <si>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</si>
  <si>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</si>
  <si>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</si>
  <si>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</si>
  <si>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</si>
  <si>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</si>
  <si>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</si>
  <si>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</si>
  <si>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</si>
  <si>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</si>
  <si>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</si>
  <si>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</si>
  <si>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</si>
  <si>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</si>
  <si>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</si>
  <si>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</si>
  <si>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</si>
  <si>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</si>
  <si>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</si>
  <si>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</si>
  <si>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</si>
  <si>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</si>
  <si>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</si>
  <si>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</si>
  <si>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</si>
  <si>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</si>
  <si>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</si>
  <si>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</si>
  <si>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</si>
  <si>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</si>
  <si>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</si>
  <si>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</si>
  <si>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</si>
  <si>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</si>
  <si>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</si>
  <si>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</si>
  <si>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</si>
  <si>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</si>
  <si>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</si>
  <si>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</si>
  <si>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</si>
  <si>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</si>
  <si>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</si>
  <si>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</si>
  <si>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</si>
  <si>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</si>
  <si>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</si>
  <si>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</si>
  <si>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</si>
  <si>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</si>
  <si>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</si>
  <si>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</si>
  <si>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</si>
  <si>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</si>
  <si>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</si>
  <si>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</si>
  <si>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</si>
  <si>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</si>
  <si>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</si>
  <si>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</si>
  <si>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</si>
  <si>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</si>
  <si>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</si>
  <si>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</si>
  <si>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</si>
  <si>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</si>
  <si>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</si>
  <si>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</si>
  <si>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</si>
  <si>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</si>
  <si>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</si>
  <si>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</si>
  <si>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</si>
  <si>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</si>
  <si>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</si>
  <si>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</si>
  <si>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</si>
  <si>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</si>
  <si>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</si>
  <si>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</si>
  <si>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</si>
  <si>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</si>
  <si>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</si>
  <si>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</si>
  <si>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</si>
  <si>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</si>
  <si>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</si>
  <si>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</si>
  <si>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</si>
  <si>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</si>
  <si>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</si>
  <si>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</si>
  <si>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</si>
  <si>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</si>
  <si>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</si>
  <si>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</si>
  <si>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</si>
  <si>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</si>
  <si>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</si>
  <si>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</si>
  <si>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</si>
  <si>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</si>
  <si>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</si>
  <si>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</si>
  <si>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</si>
  <si>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</si>
  <si>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</si>
  <si>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</si>
  <si>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</si>
  <si>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</si>
  <si>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</si>
  <si>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</si>
  <si>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</si>
  <si>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</si>
  <si>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</si>
  <si>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</si>
  <si>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</si>
  <si>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</si>
  <si>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</si>
  <si>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</si>
  <si>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</si>
  <si>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</si>
  <si>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</si>
  <si>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</si>
  <si>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</si>
  <si>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</si>
  <si>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</si>
  <si>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</si>
  <si>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</si>
  <si>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</si>
  <si>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</si>
  <si>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</si>
  <si>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</si>
  <si>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</si>
  <si>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</si>
  <si>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</si>
  <si>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</si>
  <si>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</si>
  <si>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</si>
  <si>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</si>
  <si>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</si>
  <si>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</si>
  <si>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</si>
  <si>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</si>
  <si>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</si>
  <si>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</si>
  <si>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</si>
  <si>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</si>
  <si>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</si>
  <si>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</si>
  <si>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</si>
  <si>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</si>
  <si>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</si>
  <si>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</si>
  <si>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</si>
  <si>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</si>
  <si>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</si>
  <si>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</si>
  <si>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</si>
  <si>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</si>
  <si>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</si>
  <si>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</si>
  <si>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</si>
  <si>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</si>
  <si>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</si>
  <si>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</si>
  <si>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</si>
  <si>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</si>
  <si>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</si>
  <si>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</si>
  <si>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</si>
  <si>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</si>
  <si>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</si>
  <si>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</si>
  <si>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</si>
  <si>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</si>
  <si>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</si>
  <si>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</si>
  <si>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</si>
  <si>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</si>
  <si>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</si>
  <si>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</si>
  <si>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</si>
  <si>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</si>
  <si>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</si>
  <si>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</si>
  <si>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</si>
  <si>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</si>
  <si>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</si>
  <si>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</si>
  <si>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</si>
  <si>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</si>
  <si>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</si>
  <si>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</si>
  <si>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</si>
  <si>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</si>
  <si>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</si>
  <si>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</si>
  <si>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</si>
  <si>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</si>
  <si>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</si>
  <si>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</si>
  <si>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</si>
  <si>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</si>
  <si>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</si>
  <si>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</si>
  <si>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</si>
  <si>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</si>
  <si>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</si>
  <si>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</si>
  <si>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</si>
  <si>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</si>
  <si>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</si>
  <si>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</si>
  <si>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</si>
  <si>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</si>
  <si>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</si>
  <si>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</si>
  <si>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</si>
  <si>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</si>
  <si>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</si>
  <si>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</si>
  <si>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</si>
  <si>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</si>
  <si>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</si>
  <si>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</si>
  <si>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</si>
  <si>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</si>
  <si>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</si>
  <si>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</si>
  <si>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</si>
  <si>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</si>
  <si>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</si>
  <si>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</si>
  <si>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</si>
  <si>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</si>
  <si>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</si>
  <si>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</si>
  <si>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</si>
  <si>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</si>
  <si>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</si>
  <si>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</si>
  <si>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</si>
  <si>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</si>
  <si>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</si>
  <si>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</si>
  <si>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</si>
  <si>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</si>
  <si>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</si>
  <si>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</si>
  <si>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</si>
  <si>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</si>
  <si>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</si>
  <si>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</si>
  <si>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</si>
  <si>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</si>
  <si>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</si>
  <si>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</si>
  <si>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</si>
  <si>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</si>
  <si>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</si>
  <si>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</si>
  <si>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</si>
  <si>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</si>
  <si>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</si>
  <si>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</si>
  <si>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</si>
  <si>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</si>
  <si>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</si>
  <si>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</si>
  <si>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</si>
  <si>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</si>
  <si>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</si>
  <si>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</si>
  <si>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</si>
  <si>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</si>
  <si>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</si>
  <si>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</si>
  <si>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</si>
  <si>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</si>
  <si>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</si>
  <si>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</si>
  <si>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</si>
  <si>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</si>
  <si>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</si>
  <si>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</si>
  <si>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</si>
  <si>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</si>
  <si>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</si>
  <si>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</si>
  <si>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</si>
  <si>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</si>
  <si>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</si>
  <si>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</si>
  <si>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</si>
  <si>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</si>
  <si>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</si>
  <si>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</si>
  <si>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</si>
  <si>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</si>
  <si>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</si>
  <si>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</si>
  <si>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</si>
  <si>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</si>
  <si>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</si>
  <si>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</si>
  <si>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</si>
  <si>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</si>
  <si>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</si>
  <si>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</si>
  <si>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</si>
  <si>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</si>
  <si>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</si>
  <si>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</si>
  <si>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</si>
  <si>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</si>
  <si>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</si>
  <si>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</si>
  <si>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</si>
  <si>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</si>
  <si>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</si>
  <si>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</si>
  <si>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</si>
  <si>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</si>
  <si>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</si>
  <si>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</si>
  <si>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</si>
  <si>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</si>
  <si>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</si>
  <si>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</si>
  <si>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</si>
  <si>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</si>
  <si>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</si>
  <si>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</si>
  <si>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</si>
  <si>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</si>
  <si>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</si>
  <si>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</si>
  <si>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</si>
  <si>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</si>
  <si>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</si>
  <si>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</si>
  <si>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</si>
  <si>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</si>
  <si>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</si>
  <si>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</si>
  <si>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</si>
  <si>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</si>
  <si>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</si>
  <si>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</si>
  <si>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</si>
  <si>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</si>
  <si>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</si>
  <si>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</si>
  <si>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</si>
  <si>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</si>
  <si>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</si>
  <si>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</si>
  <si>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</si>
  <si>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</si>
  <si>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</si>
  <si>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</si>
  <si>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</si>
  <si>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</si>
  <si>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</si>
  <si>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</si>
  <si>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</si>
  <si>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</si>
  <si>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</si>
  <si>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</si>
  <si>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</si>
  <si>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</si>
  <si>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</si>
  <si>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</si>
  <si>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</si>
  <si>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</si>
  <si>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</si>
  <si>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</si>
  <si>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</si>
  <si>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</si>
  <si>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</si>
  <si>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</si>
  <si>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</si>
  <si>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</si>
  <si>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</si>
  <si>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</si>
  <si>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</si>
  <si>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</si>
  <si>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</si>
  <si>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</si>
  <si>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</si>
  <si>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</si>
  <si>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</si>
  <si>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</si>
  <si>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</si>
  <si>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</si>
  <si>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</si>
  <si>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</si>
  <si>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</si>
  <si>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</si>
  <si>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</si>
  <si>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</si>
  <si>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</si>
  <si>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</si>
  <si>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</si>
  <si>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</si>
  <si>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</si>
  <si>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</si>
  <si>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</si>
  <si>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</si>
  <si>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</si>
  <si>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</si>
  <si>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</si>
  <si>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</si>
  <si>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</si>
  <si>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</si>
  <si>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</si>
  <si>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</si>
  <si>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</si>
  <si>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</si>
  <si>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</si>
  <si>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</si>
  <si>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</si>
  <si>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</si>
  <si>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</si>
  <si>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</si>
  <si>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</si>
  <si>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</si>
  <si>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</si>
  <si>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</si>
  <si>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</si>
  <si>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</si>
  <si>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</si>
  <si>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</si>
  <si>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</si>
  <si>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</si>
  <si>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</si>
  <si>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</si>
  <si>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</si>
  <si>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</si>
  <si>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</si>
  <si>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</si>
  <si>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</si>
  <si>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</si>
  <si>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</si>
  <si>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</si>
  <si>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</si>
  <si>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</si>
  <si>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</si>
  <si>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</si>
  <si>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</si>
  <si>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</si>
  <si>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</si>
  <si>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</si>
  <si>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</si>
  <si>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</si>
  <si>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</si>
  <si>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</si>
  <si>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</si>
  <si>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</si>
  <si>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</si>
  <si>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</si>
  <si>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</si>
  <si>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</si>
  <si>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</si>
  <si>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</si>
  <si>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</si>
  <si>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</si>
  <si>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</si>
  <si>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</si>
  <si>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</si>
  <si>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</si>
  <si>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</si>
  <si>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</si>
  <si>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</si>
  <si>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</si>
  <si>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</si>
  <si>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</si>
  <si>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</si>
  <si>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</si>
  <si>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</si>
  <si>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</si>
  <si>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</si>
  <si>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</si>
  <si>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</si>
  <si>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</si>
  <si>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</si>
  <si>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</si>
  <si>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</si>
  <si>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</si>
  <si>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</si>
  <si>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</si>
  <si>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</si>
  <si>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</si>
  <si>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</si>
  <si>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</si>
  <si>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</si>
  <si>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</si>
  <si>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</si>
  <si>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</si>
  <si>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</si>
  <si>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</si>
  <si>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</si>
  <si>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</si>
  <si>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</si>
  <si>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</si>
  <si>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</si>
  <si>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</si>
  <si>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</si>
  <si>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</si>
  <si>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</si>
  <si>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</si>
  <si>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</si>
  <si>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</si>
  <si>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</si>
  <si>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</si>
  <si>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</si>
  <si>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</si>
  <si>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</si>
  <si>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</si>
  <si>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</si>
  <si>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</si>
  <si>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</si>
  <si>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</si>
  <si>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</si>
  <si>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</si>
  <si>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</si>
  <si>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</si>
  <si>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</si>
  <si>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</si>
  <si>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</si>
  <si>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</si>
  <si>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</si>
  <si>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</si>
  <si>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</si>
  <si>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</si>
  <si>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</si>
  <si>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</si>
  <si>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</si>
  <si>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</si>
  <si>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</si>
  <si>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</si>
  <si>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</si>
  <si>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</si>
  <si>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</si>
  <si>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</si>
  <si>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</si>
  <si>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</si>
  <si>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</si>
  <si>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</si>
  <si>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</si>
  <si>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</si>
  <si>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</si>
  <si>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</si>
  <si>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</si>
  <si>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</si>
  <si>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</si>
  <si>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</si>
  <si>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</si>
  <si>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</si>
  <si>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</si>
  <si>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</si>
  <si>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</si>
  <si>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</si>
  <si>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</si>
  <si>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</si>
  <si>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</si>
  <si>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</si>
  <si>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</si>
  <si>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</si>
  <si>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</si>
  <si>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</si>
  <si>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</si>
  <si>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</si>
  <si>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</si>
  <si>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</si>
  <si>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</si>
  <si>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</si>
  <si>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</si>
  <si>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</si>
  <si>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</si>
  <si>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</si>
  <si>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</si>
  <si>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</si>
  <si>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</si>
  <si>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</si>
  <si>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</si>
  <si>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</si>
  <si>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</si>
  <si>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</si>
  <si>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</si>
  <si>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</si>
  <si>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</si>
  <si>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</si>
  <si>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</si>
  <si>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</si>
  <si>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</si>
  <si>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</si>
  <si>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</si>
  <si>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</si>
  <si>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</si>
  <si>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</si>
  <si>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</si>
  <si>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</si>
  <si>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</si>
  <si>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</si>
  <si>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</si>
  <si>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</si>
  <si>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</si>
  <si>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</si>
  <si>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</si>
  <si>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</si>
  <si>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</si>
  <si>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</si>
  <si>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</si>
  <si>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</si>
  <si>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</si>
  <si>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</si>
  <si>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</si>
  <si>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</si>
  <si>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</si>
  <si>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</si>
  <si>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</si>
  <si>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</si>
  <si>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</si>
  <si>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</si>
  <si>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</si>
  <si>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</si>
  <si>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</si>
  <si>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</si>
  <si>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</si>
  <si>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</si>
  <si>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</si>
  <si>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</si>
  <si>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</si>
  <si>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</si>
  <si>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</si>
  <si>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</si>
  <si>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</si>
  <si>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</si>
  <si>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</si>
  <si>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</si>
  <si>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</si>
  <si>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</si>
  <si>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</si>
  <si>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</si>
  <si>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</si>
  <si>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</si>
  <si>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</si>
  <si>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</si>
  <si>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</si>
  <si>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</si>
  <si>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</si>
  <si>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</si>
  <si>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</si>
  <si>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</si>
  <si>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</si>
  <si>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</si>
  <si>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</si>
  <si>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</si>
  <si>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</si>
  <si>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</si>
  <si>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</si>
  <si>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</si>
  <si>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</si>
  <si>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</si>
  <si>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</si>
  <si>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</si>
  <si>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</si>
  <si>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</si>
  <si>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</si>
  <si>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</si>
  <si>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</si>
  <si>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</si>
  <si>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</si>
  <si>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</si>
  <si>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</si>
  <si>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</si>
  <si>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</si>
  <si>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</si>
  <si>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</si>
  <si>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</si>
  <si>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</si>
  <si>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</si>
  <si>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</si>
  <si>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</si>
  <si>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</si>
  <si>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</si>
  <si>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</si>
  <si>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</si>
  <si>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</si>
  <si>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</si>
  <si>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</si>
  <si>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</si>
  <si>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</si>
  <si>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</si>
  <si>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</si>
  <si>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</si>
  <si>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</si>
  <si>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</si>
  <si>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</si>
  <si>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</si>
  <si>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</si>
  <si>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</si>
  <si>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</si>
  <si>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</si>
  <si>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</si>
  <si>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</si>
  <si>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</si>
  <si>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</si>
  <si>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</si>
  <si>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</si>
  <si>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</si>
  <si>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</si>
  <si>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</si>
  <si>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</si>
  <si>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</si>
  <si>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</si>
  <si>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</si>
  <si>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</si>
  <si>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</si>
  <si>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</si>
  <si>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</si>
  <si>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</si>
  <si>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</si>
  <si>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</si>
  <si>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</si>
  <si>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</si>
  <si>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</si>
  <si>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</si>
  <si>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</si>
  <si>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</si>
  <si>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</si>
  <si>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</si>
  <si>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</si>
  <si>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</si>
  <si>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</si>
  <si>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</si>
  <si>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</si>
  <si>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</si>
  <si>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</si>
  <si>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</si>
  <si>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</si>
  <si>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</si>
  <si>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</si>
  <si>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</si>
  <si>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</si>
  <si>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</si>
  <si>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</si>
  <si>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</si>
  <si>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</si>
  <si>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</si>
  <si>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</si>
  <si>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</si>
  <si>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</si>
  <si>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</si>
  <si>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</si>
  <si>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</si>
  <si>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</si>
  <si>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</si>
  <si>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</si>
  <si>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</si>
  <si>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</si>
  <si>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</si>
  <si>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</si>
  <si>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</si>
  <si>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</si>
  <si>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</si>
  <si>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</si>
  <si>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</si>
  <si>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</si>
  <si>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</si>
  <si>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</si>
  <si>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</si>
  <si>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</si>
  <si>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</si>
  <si>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</si>
  <si>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</si>
  <si>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</si>
  <si>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</si>
  <si>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</si>
  <si>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</si>
  <si>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</si>
  <si>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</si>
  <si>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</si>
  <si>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</si>
  <si>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</si>
  <si>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</si>
  <si>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</si>
  <si>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</si>
  <si>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</si>
  <si>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</si>
  <si>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</si>
  <si>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</si>
  <si>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</si>
  <si>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</si>
  <si>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</si>
  <si>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</si>
  <si>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</si>
  <si>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</si>
  <si>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</si>
  <si>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</si>
  <si>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</si>
  <si>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</si>
  <si>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</si>
  <si>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</si>
  <si>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</si>
  <si>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</si>
  <si>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</si>
  <si>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</si>
  <si>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</si>
  <si>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</si>
  <si>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</si>
  <si>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</si>
  <si>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</si>
  <si>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</si>
  <si>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</si>
  <si>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</si>
  <si>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</si>
  <si>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</si>
  <si>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</si>
  <si>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</si>
  <si>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</si>
  <si>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</si>
  <si>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</si>
  <si>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</si>
  <si>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</si>
  <si>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</si>
  <si>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</si>
  <si>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</si>
  <si>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</si>
  <si>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</si>
  <si>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</si>
  <si>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</si>
  <si>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</si>
  <si>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</si>
  <si>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</si>
  <si>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</si>
  <si>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</si>
  <si>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</si>
  <si>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</si>
  <si>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</si>
  <si>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</si>
  <si>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</si>
  <si>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</si>
  <si>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</si>
  <si>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</si>
  <si>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</si>
  <si>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</si>
  <si>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</si>
  <si>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</si>
  <si>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</si>
  <si>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</si>
  <si>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</si>
  <si>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</si>
  <si>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</si>
  <si>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</si>
  <si>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</si>
  <si>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</si>
  <si>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</si>
  <si>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</si>
  <si>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</si>
  <si>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</si>
  <si>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</si>
  <si>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</si>
  <si>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</si>
  <si>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</si>
  <si>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</si>
  <si>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</si>
  <si>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</si>
  <si>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</si>
  <si>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</si>
  <si>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</si>
  <si>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</si>
  <si>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</si>
  <si>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</si>
  <si>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</si>
  <si>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</si>
  <si>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</si>
  <si>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</si>
  <si>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</si>
  <si>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</si>
  <si>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</si>
  <si>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</si>
  <si>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</si>
  <si>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</si>
  <si>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</si>
  <si>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</si>
  <si>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</si>
  <si>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</si>
  <si>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</si>
  <si>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</si>
  <si>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</si>
  <si>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</si>
  <si>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</si>
  <si>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</si>
  <si>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</si>
  <si>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</si>
  <si>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</si>
  <si>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</si>
  <si>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</si>
  <si>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</si>
  <si>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</si>
  <si>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</si>
  <si>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</si>
  <si>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</si>
  <si>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</si>
  <si>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</si>
  <si>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</si>
  <si>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</si>
  <si>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</si>
  <si>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</si>
  <si>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</si>
  <si>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</si>
  <si>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</si>
  <si>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</si>
  <si>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</si>
  <si>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</si>
  <si>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</si>
  <si>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</si>
  <si>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</si>
  <si>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</si>
  <si>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</si>
  <si>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</si>
  <si>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</si>
  <si>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</si>
  <si>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</si>
  <si>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</si>
  <si>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</si>
  <si>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</si>
  <si>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</si>
  <si>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</si>
  <si>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</si>
  <si>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</si>
  <si>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</si>
  <si>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</si>
  <si>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</si>
  <si>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</si>
  <si>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</si>
  <si>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</si>
  <si>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</si>
  <si>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</si>
  <si>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</si>
  <si>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</si>
  <si>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</si>
  <si>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</si>
  <si>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</si>
  <si>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</si>
  <si>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</si>
  <si>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</si>
  <si>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</si>
  <si>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</si>
  <si>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</si>
  <si>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</si>
  <si>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</si>
  <si>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</si>
  <si>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</si>
  <si>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</si>
  <si>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</si>
  <si>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</si>
  <si>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</si>
  <si>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</si>
  <si>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</si>
  <si>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</si>
  <si>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</si>
  <si>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</si>
  <si>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</si>
  <si>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</si>
  <si>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</si>
  <si>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</si>
  <si>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</si>
  <si>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</si>
  <si>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</si>
  <si>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</si>
  <si>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</si>
  <si>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</si>
  <si>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</si>
  <si>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</si>
  <si>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</si>
  <si>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</si>
  <si>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</si>
  <si>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</si>
  <si>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</si>
  <si>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</si>
  <si>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</si>
  <si>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</si>
  <si>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</si>
  <si>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</si>
  <si>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</si>
  <si>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</si>
  <si>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</si>
  <si>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</si>
  <si>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</si>
  <si>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</si>
  <si>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</si>
  <si>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</si>
  <si>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</si>
  <si>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</si>
  <si>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</si>
  <si>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</si>
  <si>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</si>
  <si>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</si>
  <si>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</si>
  <si>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</si>
  <si>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</si>
  <si>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</si>
  <si>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</si>
  <si>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</si>
  <si>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</si>
  <si>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</si>
  <si>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</si>
  <si>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</si>
  <si>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</si>
  <si>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</si>
  <si>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</si>
  <si>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</si>
  <si>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</si>
  <si>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</si>
  <si>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</si>
  <si>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</si>
  <si>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</si>
  <si>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</si>
  <si>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</si>
  <si>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</si>
  <si>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</si>
  <si>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</si>
  <si>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</si>
  <si>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</si>
  <si>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</si>
  <si>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</si>
  <si>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</si>
  <si>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</si>
  <si>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</si>
  <si>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</si>
  <si>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</si>
  <si>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</si>
  <si>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</si>
  <si>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</si>
  <si>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</si>
  <si>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</si>
  <si>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</si>
  <si>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</si>
  <si>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</si>
  <si>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</si>
  <si>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</si>
  <si>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</si>
  <si>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</si>
  <si>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</si>
  <si>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</si>
  <si>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</si>
  <si>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</si>
  <si>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</si>
  <si>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</si>
  <si>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</si>
  <si>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</si>
  <si>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</si>
  <si>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</si>
  <si>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</si>
  <si>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</si>
  <si>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</si>
  <si>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</si>
  <si>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</si>
  <si>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</si>
  <si>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</si>
  <si>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</si>
  <si>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</si>
  <si>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</si>
  <si>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</si>
  <si>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</si>
  <si>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</si>
  <si>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</si>
  <si>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</si>
  <si>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</si>
  <si>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</si>
  <si>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</si>
  <si>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</si>
  <si>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</si>
  <si>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</si>
  <si>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</si>
  <si>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</si>
  <si>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</si>
  <si>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</si>
  <si>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</si>
  <si>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</si>
  <si>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</si>
  <si>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</si>
  <si>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</si>
  <si>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</si>
  <si>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</si>
  <si>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</si>
  <si>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</si>
  <si>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</si>
  <si>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</si>
  <si>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</si>
  <si>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</si>
  <si>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</si>
  <si>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</si>
  <si>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</si>
  <si>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</si>
  <si>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</si>
  <si>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</si>
  <si>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</si>
  <si>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</si>
  <si>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</si>
  <si>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</si>
  <si>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</si>
  <si>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</si>
  <si>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</si>
  <si>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</si>
  <si>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</si>
  <si>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</si>
  <si>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</si>
  <si>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</si>
  <si>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</si>
  <si>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</si>
  <si>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</si>
  <si>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</si>
  <si>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</si>
  <si>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</si>
  <si>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</si>
  <si>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</si>
  <si>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</si>
  <si>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</si>
  <si>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</si>
  <si>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</si>
  <si>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</si>
  <si>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</si>
  <si>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</si>
  <si>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</si>
  <si>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</si>
  <si>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</si>
  <si>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</si>
  <si>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</si>
  <si>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</si>
  <si>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</si>
  <si>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</si>
  <si>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</si>
  <si>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</si>
  <si>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</si>
  <si>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</si>
  <si>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</si>
  <si>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</si>
  <si>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</si>
  <si>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</si>
  <si>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</si>
  <si>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</si>
  <si>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</si>
  <si>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</si>
  <si>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</si>
  <si>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</si>
  <si>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</si>
  <si>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</si>
  <si>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</si>
  <si>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</si>
  <si>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</si>
  <si>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</si>
  <si>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</si>
  <si>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</si>
  <si>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</si>
  <si>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</si>
  <si>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</si>
  <si>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</si>
  <si>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</si>
  <si>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</si>
  <si>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</si>
  <si>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</si>
  <si>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</si>
  <si>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</si>
  <si>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</si>
  <si>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</si>
  <si>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</si>
  <si>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</si>
  <si>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</si>
  <si>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</si>
  <si>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</si>
  <si>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</si>
  <si>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</si>
  <si>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</si>
  <si>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</si>
  <si>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</si>
  <si>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</si>
  <si>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</si>
  <si>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</si>
  <si>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</si>
  <si>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</si>
  <si>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</si>
  <si>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</si>
  <si>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</si>
  <si>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</si>
  <si>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</si>
  <si>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</si>
  <si>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</si>
  <si>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</si>
  <si>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</si>
  <si>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</si>
  <si>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</si>
  <si>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</si>
  <si>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</si>
  <si>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</si>
  <si>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</si>
  <si>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</si>
  <si>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</si>
  <si>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</si>
  <si>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</si>
  <si>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</si>
  <si>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</si>
  <si>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</si>
  <si>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</si>
  <si>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</si>
  <si>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</si>
  <si>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</si>
  <si>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</si>
  <si>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</si>
  <si>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</si>
  <si>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</si>
  <si>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</si>
  <si>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</si>
  <si>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</si>
  <si>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</si>
  <si>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</si>
  <si>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</si>
  <si>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</si>
  <si>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</si>
  <si>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</si>
  <si>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</si>
  <si>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</si>
  <si>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</si>
  <si>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</si>
  <si>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</si>
  <si>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</si>
  <si>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</si>
  <si>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</si>
  <si>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</si>
  <si>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</si>
  <si>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</si>
  <si>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</si>
  <si>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</si>
  <si>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</si>
  <si>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</si>
  <si>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</si>
  <si>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</si>
  <si>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</si>
  <si>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</si>
  <si>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</si>
  <si>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</si>
  <si>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</si>
  <si>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</si>
  <si>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</si>
  <si>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</si>
  <si>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</si>
  <si>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</si>
  <si>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</si>
  <si>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</si>
  <si>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</si>
  <si>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</si>
  <si>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</si>
  <si>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</si>
  <si>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</si>
  <si>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</si>
  <si>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</si>
  <si>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</si>
  <si>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</si>
  <si>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</si>
  <si>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</si>
  <si>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</si>
  <si>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</si>
  <si>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</si>
  <si>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</si>
  <si>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</si>
  <si>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</si>
  <si>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</si>
  <si>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</si>
  <si>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</si>
  <si>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</si>
  <si>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</si>
  <si>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</si>
  <si>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</si>
  <si>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</si>
  <si>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</si>
  <si>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</si>
  <si>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</si>
  <si>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</si>
  <si>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</si>
  <si>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</si>
  <si>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</si>
  <si>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</si>
  <si>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</si>
  <si>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</si>
  <si>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</si>
  <si>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</si>
  <si>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</si>
  <si>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</si>
  <si>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</si>
  <si>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</si>
  <si>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</si>
  <si>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</si>
  <si>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</si>
  <si>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</si>
  <si>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</si>
  <si>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</si>
  <si>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</si>
  <si>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</si>
  <si>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</si>
  <si>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</si>
  <si>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</si>
  <si>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</si>
  <si>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</si>
  <si>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</si>
  <si>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</si>
  <si>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</si>
  <si>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</si>
  <si>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</si>
  <si>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</si>
  <si>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</si>
  <si>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</si>
  <si>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</si>
  <si>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</si>
  <si>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</si>
  <si>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</si>
  <si>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</si>
  <si>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</si>
  <si>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</si>
  <si>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</si>
  <si>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</si>
  <si>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</si>
  <si>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</si>
  <si>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</si>
  <si>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</si>
  <si>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</si>
  <si>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</si>
  <si>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</si>
  <si>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</si>
  <si>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</si>
  <si>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</si>
  <si>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</si>
  <si>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</si>
  <si>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</si>
  <si>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</si>
  <si>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</si>
  <si>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</si>
  <si>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</si>
  <si>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</si>
  <si>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</si>
  <si>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</si>
  <si>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</si>
  <si>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</si>
  <si>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</si>
  <si>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</si>
  <si>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</si>
  <si>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</si>
  <si>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</si>
  <si>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</si>
  <si>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</si>
  <si>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</si>
  <si>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</si>
  <si>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</si>
  <si>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</si>
  <si>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</si>
  <si>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</si>
  <si>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</si>
  <si>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</si>
  <si>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</si>
  <si>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</si>
  <si>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</si>
  <si>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</si>
  <si>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</si>
  <si>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</si>
  <si>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</si>
  <si>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</si>
  <si>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</si>
  <si>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</si>
  <si>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</si>
  <si>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</si>
  <si>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</si>
  <si>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</si>
  <si>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</si>
  <si>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</si>
  <si>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</si>
  <si>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</si>
  <si>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</si>
  <si>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</si>
  <si>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</si>
  <si>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</si>
  <si>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</si>
  <si>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</si>
  <si>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</si>
  <si>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</si>
  <si>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</si>
  <si>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</si>
  <si>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</si>
  <si>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</si>
  <si>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</si>
  <si>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</si>
  <si>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</si>
  <si>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</si>
  <si>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</si>
  <si>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</si>
  <si>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</si>
  <si>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</si>
  <si>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</si>
  <si>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</si>
  <si>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</si>
  <si>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</si>
  <si>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</si>
  <si>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</si>
  <si>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</si>
  <si>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</si>
  <si>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</si>
  <si>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</si>
  <si>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</si>
  <si>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</si>
  <si>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</si>
  <si>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</si>
  <si>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</si>
  <si>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</si>
  <si>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</si>
  <si>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</si>
  <si>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</si>
  <si>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</si>
  <si>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</si>
  <si>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</si>
  <si>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</si>
  <si>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</si>
  <si>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</si>
  <si>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</si>
  <si>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</si>
  <si>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</si>
  <si>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</si>
  <si>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</si>
  <si>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</si>
  <si>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</si>
  <si>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</si>
  <si>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</si>
  <si>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</si>
  <si>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</si>
  <si>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</si>
  <si>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</si>
  <si>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</si>
  <si>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</si>
  <si>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</si>
  <si>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</si>
  <si>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</si>
  <si>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</si>
  <si>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</si>
  <si>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</si>
  <si>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</si>
  <si>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</si>
  <si>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</si>
  <si>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</si>
  <si>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</si>
  <si>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</si>
  <si>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</si>
  <si>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</si>
  <si>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</si>
  <si>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</si>
  <si>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</si>
  <si>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</si>
  <si>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</si>
  <si>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</si>
  <si>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</si>
  <si>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</si>
  <si>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</si>
  <si>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</si>
  <si>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</si>
  <si>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</si>
  <si>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</si>
  <si>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</si>
  <si>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</si>
  <si>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</si>
  <si>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</si>
  <si>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</si>
  <si>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</si>
  <si>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</si>
  <si>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</si>
  <si>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</si>
  <si>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</si>
  <si>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</si>
  <si>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</si>
  <si>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</si>
  <si>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</si>
  <si>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</si>
  <si>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</si>
  <si>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</si>
  <si>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</si>
  <si>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</si>
  <si>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</si>
  <si>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</si>
  <si>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</si>
  <si>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</si>
  <si>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</si>
  <si>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</si>
  <si>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</si>
  <si>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</si>
  <si>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</si>
  <si>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</si>
  <si>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</si>
  <si>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</si>
  <si>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</si>
  <si>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</si>
  <si>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</si>
  <si>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</si>
  <si>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</si>
  <si>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</si>
  <si>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</si>
  <si>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</si>
  <si>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</si>
  <si>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</si>
  <si>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</si>
  <si>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</si>
  <si>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</si>
  <si>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</si>
  <si>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</si>
  <si>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</si>
  <si>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</si>
  <si>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</si>
  <si>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</si>
  <si>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</si>
  <si>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</si>
  <si>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</si>
  <si>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</si>
  <si>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</si>
  <si>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</si>
  <si>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</si>
  <si>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</si>
  <si>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</si>
  <si>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</si>
  <si>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</si>
  <si>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</si>
  <si>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</si>
  <si>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</si>
  <si>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</si>
  <si>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</si>
  <si>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</si>
  <si>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</si>
  <si>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</si>
  <si>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</si>
  <si>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</si>
  <si>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</si>
  <si>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</si>
  <si>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</si>
  <si>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</si>
  <si>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</si>
  <si>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</si>
  <si>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</si>
  <si>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</si>
  <si>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</si>
  <si>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</si>
  <si>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</si>
  <si>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</si>
  <si>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</si>
  <si>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</si>
  <si>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</si>
  <si>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</si>
  <si>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</si>
  <si>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</si>
  <si>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</si>
  <si>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</si>
  <si>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</si>
  <si>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</si>
  <si>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</si>
  <si>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</si>
  <si>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</si>
  <si>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</si>
  <si>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</si>
  <si>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</si>
  <si>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</si>
  <si>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</si>
  <si>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</si>
  <si>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</si>
  <si>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</si>
  <si>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</si>
  <si>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</si>
  <si>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</si>
  <si>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</si>
  <si>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</si>
  <si>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</si>
  <si>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</si>
  <si>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</si>
  <si>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</si>
  <si>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</si>
  <si>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</si>
  <si>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</si>
  <si>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</si>
  <si>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</si>
  <si>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</si>
  <si>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</si>
  <si>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</si>
  <si>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</si>
  <si>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</si>
  <si>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</si>
  <si>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</si>
  <si>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</si>
  <si>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</si>
  <si>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</si>
  <si>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</si>
  <si>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</si>
  <si>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</si>
  <si>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</si>
  <si>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</si>
  <si>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</si>
  <si>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</si>
  <si>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</si>
  <si>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</si>
  <si>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</si>
  <si>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</si>
  <si>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</si>
  <si>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</si>
  <si>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</si>
  <si>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</si>
  <si>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</si>
  <si>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</si>
  <si>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</si>
  <si>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</si>
  <si>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</si>
  <si>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</si>
  <si>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</si>
  <si>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</si>
  <si>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</si>
  <si>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</si>
  <si>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</si>
  <si>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</si>
  <si>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</si>
  <si>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</si>
  <si>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</si>
  <si>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</si>
  <si>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</si>
  <si>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</si>
  <si>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</si>
  <si>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</si>
  <si>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</si>
  <si>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</si>
  <si>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</si>
  <si>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</si>
  <si>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</si>
  <si>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</si>
  <si>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</si>
  <si>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</si>
  <si>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</si>
  <si>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</si>
  <si>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</si>
  <si>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</si>
  <si>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</si>
  <si>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</si>
  <si>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</si>
  <si>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</si>
  <si>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</si>
  <si>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</si>
  <si>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</si>
  <si>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</si>
  <si>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</si>
  <si>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</si>
  <si>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</si>
  <si>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</si>
  <si>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</si>
  <si>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</si>
  <si>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</si>
  <si>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</si>
  <si>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</si>
  <si>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</si>
  <si>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</si>
  <si>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</si>
  <si>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</si>
  <si>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</si>
  <si>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</si>
  <si>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</si>
  <si>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</si>
  <si>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</si>
  <si>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</si>
  <si>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</si>
  <si>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</si>
  <si>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</si>
  <si>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</si>
  <si>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</si>
  <si>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</si>
  <si>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</si>
  <si>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</si>
  <si>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</si>
  <si>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</si>
  <si>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</si>
  <si>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</si>
  <si>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</si>
  <si>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</si>
  <si>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</si>
  <si>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</si>
  <si>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</si>
  <si>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</si>
  <si>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</si>
  <si>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</si>
  <si>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</si>
  <si>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</si>
  <si>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</si>
  <si>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</si>
  <si>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</si>
  <si>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</si>
  <si>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</si>
  <si>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</si>
  <si>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</si>
  <si>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</si>
  <si>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</si>
  <si>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</si>
  <si>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</si>
  <si>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</si>
  <si>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</si>
  <si>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</si>
  <si>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</si>
  <si>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</si>
  <si>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</si>
  <si>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</si>
  <si>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</si>
  <si>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</si>
  <si>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</si>
  <si>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</si>
  <si>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</si>
  <si>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</si>
  <si>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</si>
  <si>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</si>
  <si>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</si>
  <si>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</si>
  <si>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</si>
  <si>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</si>
  <si>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</si>
  <si>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</si>
  <si>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</si>
  <si>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</si>
  <si>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</si>
  <si>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</si>
  <si>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</si>
  <si>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</si>
  <si>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</si>
  <si>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</si>
  <si>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</si>
  <si>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</si>
  <si>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</si>
  <si>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</si>
  <si>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</si>
  <si>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</si>
  <si>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</si>
  <si>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</si>
  <si>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</si>
  <si>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</si>
  <si>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</si>
  <si>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</si>
  <si>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</si>
  <si>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</si>
  <si>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</si>
  <si>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</si>
  <si>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</si>
  <si>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</si>
  <si>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</si>
  <si>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</si>
  <si>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</si>
  <si>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</si>
  <si>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</si>
  <si>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</si>
  <si>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</si>
  <si>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</si>
  <si>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</si>
  <si>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</si>
  <si>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</si>
  <si>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</si>
  <si>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</si>
  <si>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</si>
  <si>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</si>
  <si>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</si>
  <si>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</si>
  <si>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</si>
  <si>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</si>
  <si>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</si>
  <si>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</si>
  <si>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</si>
  <si>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</si>
  <si>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</si>
  <si>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</si>
  <si>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</si>
  <si>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</si>
  <si>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</si>
  <si>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</si>
  <si>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</si>
  <si>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</si>
  <si>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</si>
  <si>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</si>
  <si>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</si>
  <si>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</si>
  <si>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</si>
  <si>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</si>
  <si>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</si>
  <si>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</si>
  <si>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</si>
  <si>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</si>
  <si>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</si>
  <si>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</si>
  <si>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</si>
  <si>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</si>
  <si>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</si>
  <si>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</si>
  <si>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</si>
  <si>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</si>
  <si>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</si>
  <si>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</si>
  <si>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</si>
  <si>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</si>
  <si>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</si>
  <si>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</si>
  <si>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</si>
  <si>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</si>
  <si>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</si>
  <si>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</si>
  <si>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</si>
  <si>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</si>
  <si>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</si>
  <si>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</si>
  <si>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</si>
  <si>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</si>
  <si>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</si>
  <si>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</si>
  <si>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</si>
  <si>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</si>
  <si>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</si>
  <si>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</si>
  <si>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</si>
  <si>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</si>
  <si>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</si>
  <si>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</si>
  <si>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</si>
  <si>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</si>
  <si>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</si>
  <si>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</si>
  <si>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</si>
  <si>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</si>
  <si>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</si>
  <si>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</si>
  <si>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</si>
  <si>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</si>
  <si>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</si>
  <si>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</si>
  <si>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</si>
  <si>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</si>
  <si>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</si>
  <si>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</si>
  <si>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</si>
  <si>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</si>
  <si>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</si>
  <si>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</si>
  <si>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</si>
  <si>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</si>
  <si>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</si>
  <si>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</si>
  <si>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</si>
  <si>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</si>
  <si>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</si>
  <si>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</si>
  <si>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</si>
  <si>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</si>
  <si>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</si>
  <si>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</si>
  <si>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</si>
  <si>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</si>
  <si>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</si>
  <si>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</si>
  <si>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</si>
  <si>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</si>
  <si>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</si>
  <si>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</si>
  <si>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</si>
  <si>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</si>
  <si>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</si>
  <si>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</si>
  <si>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</si>
  <si>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</si>
  <si>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</si>
  <si>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</si>
  <si>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</si>
  <si>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</si>
  <si>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</si>
  <si>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</si>
  <si>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</si>
  <si>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</si>
  <si>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</si>
  <si>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</si>
  <si>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</si>
  <si>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</si>
  <si>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</si>
  <si>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</si>
  <si>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</si>
  <si>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</si>
  <si>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</si>
  <si>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</si>
  <si>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</si>
  <si>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</si>
  <si>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</si>
  <si>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</si>
  <si>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</si>
  <si>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</si>
  <si>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</si>
  <si>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</si>
  <si>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</si>
  <si>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</si>
  <si>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</si>
  <si>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</si>
  <si>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</si>
  <si>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</si>
  <si>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</si>
  <si>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</si>
  <si>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</si>
  <si>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</si>
  <si>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</si>
  <si>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</si>
  <si>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</si>
  <si>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</si>
  <si>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</si>
  <si>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</si>
  <si>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</si>
  <si>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</si>
  <si>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</si>
  <si>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</si>
  <si>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</si>
  <si>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</si>
  <si>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</si>
  <si>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</si>
  <si>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</si>
  <si>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</si>
  <si>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</si>
  <si>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</si>
  <si>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</si>
  <si>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</si>
  <si>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</si>
  <si>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</si>
  <si>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</si>
  <si>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</si>
  <si>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</si>
  <si>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</si>
  <si>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</si>
  <si>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</si>
  <si>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</si>
  <si>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</si>
  <si>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</si>
  <si>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</si>
  <si>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</si>
  <si>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</si>
  <si>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</si>
  <si>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</si>
  <si>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</si>
  <si>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</si>
  <si>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</si>
  <si>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</si>
  <si>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</si>
  <si>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</si>
  <si>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</si>
  <si>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</si>
  <si>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</si>
  <si>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</si>
  <si>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</si>
  <si>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</si>
  <si>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</si>
  <si>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</si>
  <si>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</si>
  <si>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</si>
  <si>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</si>
  <si>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</si>
  <si>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</si>
  <si>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</si>
  <si>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</si>
  <si>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</si>
  <si>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</si>
  <si>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</si>
  <si>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</si>
  <si>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</si>
  <si>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</si>
  <si>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</si>
  <si>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</si>
  <si>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</si>
  <si>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</si>
  <si>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</si>
  <si>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</si>
  <si>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</si>
  <si>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</si>
  <si>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</si>
  <si>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</si>
  <si>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</si>
  <si>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</si>
  <si>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</si>
  <si>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</si>
  <si>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</si>
  <si>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</si>
  <si>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</si>
  <si>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</si>
  <si>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</si>
  <si>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</si>
  <si>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</si>
  <si>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</si>
  <si>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</si>
  <si>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</si>
  <si>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</si>
  <si>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</si>
  <si>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</si>
  <si>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</si>
  <si>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</si>
  <si>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</si>
  <si>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</si>
  <si>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</si>
  <si>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</si>
  <si>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</si>
  <si>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</si>
  <si>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</si>
  <si>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</si>
  <si>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</si>
  <si>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</si>
  <si>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</si>
  <si>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</si>
  <si>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</si>
  <si>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</si>
  <si>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</si>
  <si>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</si>
  <si>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</si>
  <si>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</si>
  <si>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</si>
  <si>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</si>
  <si>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</si>
  <si>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</si>
  <si>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</si>
  <si>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</si>
  <si>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</si>
  <si>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</si>
  <si>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</si>
  <si>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</si>
  <si>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</si>
  <si>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</si>
  <si>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</si>
  <si>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</si>
  <si>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</si>
  <si>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</si>
  <si>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</si>
  <si>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</si>
  <si>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</si>
  <si>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</si>
  <si>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</si>
  <si>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</si>
  <si>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</si>
  <si>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</si>
  <si>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</si>
  <si>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</si>
  <si>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</si>
  <si>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</si>
  <si>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</si>
  <si>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</si>
  <si>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</si>
  <si>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</si>
  <si>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</si>
  <si>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</si>
  <si>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</si>
  <si>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</si>
  <si>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</si>
  <si>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</si>
  <si>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</si>
  <si>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</si>
  <si>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</si>
  <si>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</si>
  <si>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</si>
  <si>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</si>
  <si>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</si>
  <si>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</si>
  <si>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</si>
  <si>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</si>
  <si>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</si>
  <si>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</si>
  <si>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</si>
  <si>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</si>
  <si>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</si>
  <si>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</si>
  <si>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</si>
  <si>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</si>
  <si>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</si>
  <si>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</si>
  <si>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</si>
  <si>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</si>
  <si>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</si>
  <si>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</si>
  <si>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</si>
  <si>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</si>
  <si>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</si>
  <si>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</si>
  <si>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</si>
  <si>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</si>
  <si>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</si>
  <si>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</si>
  <si>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</si>
  <si>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</si>
  <si>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</si>
  <si>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</si>
  <si>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</si>
  <si>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</si>
  <si>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</si>
  <si>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</si>
  <si>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</si>
  <si>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</si>
  <si>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</si>
  <si>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</si>
  <si>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</si>
  <si>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</si>
  <si>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</si>
  <si>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</si>
  <si>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</si>
  <si>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</si>
  <si>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</si>
  <si>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</si>
  <si>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</si>
  <si>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</si>
  <si>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</si>
  <si>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</si>
  <si>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</si>
  <si>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</si>
  <si>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</si>
  <si>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</si>
  <si>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</si>
  <si>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</si>
  <si>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</si>
  <si>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</si>
  <si>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</si>
  <si>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</si>
  <si>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</si>
  <si>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</si>
  <si>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</si>
  <si>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</si>
  <si>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</si>
  <si>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</si>
  <si>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</si>
  <si>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</si>
  <si>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</si>
  <si>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</si>
  <si>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</si>
  <si>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</si>
  <si>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</si>
  <si>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</si>
  <si>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</si>
  <si>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</si>
  <si>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</si>
  <si>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</si>
  <si>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</si>
  <si>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</si>
  <si>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</si>
  <si>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</si>
  <si>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</si>
  <si>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</si>
  <si>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</si>
  <si>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</si>
  <si>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</si>
  <si>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</si>
  <si>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</si>
  <si>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</si>
  <si>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</si>
  <si>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</si>
  <si>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</si>
  <si>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</si>
  <si>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</si>
  <si>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</si>
  <si>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</si>
  <si>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</si>
  <si>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</si>
  <si>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</si>
  <si>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</si>
  <si>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</si>
  <si>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</si>
  <si>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</si>
  <si>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</si>
  <si>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</si>
  <si>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</si>
  <si>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</si>
  <si>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</si>
  <si>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</si>
  <si>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</si>
  <si>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</si>
  <si>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</si>
  <si>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</si>
  <si>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</si>
  <si>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</si>
  <si>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</si>
  <si>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</si>
  <si>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</si>
  <si>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</si>
  <si>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</si>
  <si>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</si>
  <si>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</si>
  <si>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</si>
  <si>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</si>
  <si>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</si>
  <si>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</si>
  <si>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</si>
  <si>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</si>
  <si>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</si>
  <si>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</si>
  <si>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</si>
  <si>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</si>
  <si>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</si>
  <si>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</si>
  <si>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</si>
  <si>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</si>
  <si>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</si>
  <si>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</si>
  <si>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</si>
  <si>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</si>
  <si>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</si>
  <si>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</si>
  <si>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</si>
  <si>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</si>
  <si>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</si>
  <si>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</si>
  <si>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</si>
  <si>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</si>
  <si>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</si>
  <si>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</si>
  <si>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</si>
  <si>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</si>
  <si>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</si>
  <si>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</si>
  <si>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</si>
  <si>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</si>
  <si>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</si>
  <si>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</si>
  <si>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</si>
  <si>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</si>
  <si>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</si>
  <si>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</si>
  <si>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</si>
  <si>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</si>
  <si>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</si>
  <si>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</si>
  <si>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</si>
  <si>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</si>
  <si>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</si>
  <si>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</si>
  <si>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</si>
  <si>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</si>
  <si>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</si>
  <si>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</si>
  <si>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</si>
  <si>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</si>
  <si>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</si>
  <si>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</si>
  <si>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</si>
  <si>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</si>
  <si>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</si>
  <si>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</si>
  <si>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</si>
  <si>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</si>
  <si>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</si>
  <si>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</si>
  <si>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</si>
  <si>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</si>
  <si>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</si>
  <si>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</si>
  <si>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</si>
  <si>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</si>
  <si>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</si>
  <si>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</si>
  <si>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</si>
  <si>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</si>
  <si>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</si>
  <si>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</si>
  <si>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</si>
  <si>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</si>
  <si>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</si>
  <si>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</si>
  <si>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</si>
  <si>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</si>
  <si>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</si>
  <si>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</si>
  <si>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</si>
  <si>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</si>
  <si>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</si>
  <si>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</si>
  <si>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</si>
  <si>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</si>
  <si>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</si>
  <si>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</si>
  <si>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</si>
  <si>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</si>
  <si>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</si>
  <si>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</si>
  <si>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</si>
  <si>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</si>
  <si>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</si>
  <si>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</si>
  <si>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</si>
  <si>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</si>
  <si>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</si>
  <si>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</si>
  <si>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</si>
  <si>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</si>
  <si>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</si>
  <si>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</si>
  <si>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</si>
  <si>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</si>
  <si>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</si>
  <si>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</si>
  <si>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</si>
  <si>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</si>
  <si>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</si>
  <si>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</si>
  <si>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</si>
  <si>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</si>
  <si>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</si>
  <si>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</si>
  <si>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</si>
  <si>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</si>
  <si>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</si>
  <si>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</si>
  <si>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</si>
  <si>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</si>
  <si>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</si>
  <si>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</si>
  <si>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</si>
  <si>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</si>
  <si>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</si>
  <si>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</si>
  <si>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</si>
  <si>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</si>
  <si>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</si>
  <si>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</si>
  <si>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</si>
  <si>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</si>
  <si>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</si>
  <si>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</si>
  <si>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</si>
  <si>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</si>
  <si>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</si>
  <si>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</si>
  <si>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</si>
  <si>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</si>
  <si>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</si>
  <si>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</si>
  <si>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</si>
  <si>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</si>
  <si>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</si>
  <si>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</si>
  <si>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</si>
  <si>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</si>
  <si>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</si>
  <si>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</si>
  <si>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</si>
  <si>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</si>
  <si>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</si>
  <si>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</si>
  <si>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</si>
  <si>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</si>
  <si>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</si>
  <si>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</si>
  <si>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</si>
  <si>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</si>
  <si>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</si>
  <si>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</si>
  <si>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</si>
  <si>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</si>
  <si>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</si>
  <si>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</si>
  <si>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</si>
  <si>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</si>
  <si>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</si>
  <si>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</si>
  <si>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</si>
  <si>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</si>
  <si>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</si>
  <si>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</si>
  <si>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</si>
  <si>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</si>
  <si>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</si>
  <si>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</si>
  <si>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</si>
  <si>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</si>
  <si>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</si>
  <si>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</si>
  <si>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</si>
  <si>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</si>
  <si>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</si>
  <si>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</si>
  <si>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</si>
  <si>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</si>
  <si>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</si>
  <si>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</si>
  <si>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</si>
  <si>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</si>
  <si>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</si>
  <si>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</si>
  <si>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</si>
  <si>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</si>
  <si>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</si>
  <si>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</si>
  <si>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</si>
  <si>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</si>
  <si>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</si>
  <si>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</si>
  <si>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</si>
  <si>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</si>
  <si>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</si>
  <si>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</si>
  <si>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</si>
  <si>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</si>
  <si>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</si>
  <si>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</si>
  <si>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</si>
  <si>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</si>
  <si>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</si>
  <si>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</si>
  <si>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</si>
  <si>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</si>
  <si>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</si>
  <si>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</si>
  <si>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</si>
  <si>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</si>
  <si>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</si>
  <si>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</si>
  <si>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</si>
  <si>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</si>
  <si>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</si>
  <si>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</si>
  <si>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</si>
  <si>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</si>
  <si>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</si>
  <si>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</si>
  <si>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</si>
  <si>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</si>
  <si>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</si>
  <si>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</si>
  <si>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</si>
  <si>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</si>
  <si>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</si>
  <si>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</si>
  <si>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</si>
  <si>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</si>
  <si>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</si>
  <si>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</si>
  <si>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</si>
  <si>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</si>
  <si>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</si>
  <si>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</si>
  <si>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</si>
  <si>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</si>
  <si>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</si>
  <si>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</si>
  <si>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</si>
  <si>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</si>
  <si>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</si>
  <si>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</si>
  <si>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</si>
  <si>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</si>
  <si>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</si>
  <si>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</si>
  <si>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</si>
  <si>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</si>
  <si>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</si>
  <si>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</si>
  <si>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</si>
  <si>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</si>
  <si>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</si>
  <si>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</si>
  <si>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</si>
  <si>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</si>
  <si>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</si>
  <si>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</si>
  <si>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</si>
  <si>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</si>
  <si>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</si>
  <si>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</si>
  <si>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</si>
  <si>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</si>
  <si>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</si>
  <si>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</si>
  <si>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</si>
  <si>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</si>
  <si>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</si>
  <si>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</si>
  <si>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</si>
  <si>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</si>
  <si>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</si>
  <si>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</si>
  <si>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</si>
  <si>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</si>
  <si>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</si>
  <si>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</si>
  <si>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</si>
  <si>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</si>
  <si>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</si>
  <si>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</si>
  <si>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</si>
  <si>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</si>
  <si>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</si>
  <si>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</si>
  <si>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</si>
  <si>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</si>
  <si>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</si>
  <si>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</si>
  <si>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</si>
  <si>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</si>
  <si>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</si>
  <si>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</si>
  <si>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</si>
  <si>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</si>
  <si>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</si>
  <si>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</si>
  <si>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</si>
  <si>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</si>
  <si>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</si>
  <si>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</si>
  <si>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</si>
  <si>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</si>
  <si>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</si>
  <si>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</si>
  <si>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</si>
  <si>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</si>
  <si>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</si>
  <si>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</si>
  <si>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</si>
  <si>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</si>
  <si>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</si>
  <si>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</si>
  <si>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</si>
  <si>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</si>
  <si>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</si>
  <si>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</si>
  <si>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</si>
  <si>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</si>
  <si>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</si>
  <si>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</si>
  <si>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</si>
  <si>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</si>
  <si>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</si>
  <si>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</si>
  <si>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</si>
  <si>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</si>
  <si>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</si>
  <si>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</si>
  <si>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</si>
  <si>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</si>
  <si>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</si>
  <si>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</si>
  <si>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</si>
  <si>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</si>
  <si>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</si>
  <si>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</si>
  <si>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</si>
  <si>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</si>
  <si>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</si>
  <si>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</si>
  <si>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</si>
  <si>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</si>
  <si>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</si>
  <si>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</si>
  <si>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</si>
  <si>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</si>
  <si>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</si>
  <si>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</si>
  <si>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</si>
  <si>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</si>
  <si>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</si>
  <si>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</si>
  <si>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</si>
  <si>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</si>
  <si>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</si>
  <si>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</si>
  <si>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</si>
  <si>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</si>
  <si>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</si>
  <si>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</si>
  <si>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</si>
  <si>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</si>
  <si>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</si>
  <si>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</si>
  <si>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</si>
  <si>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</si>
  <si>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</si>
  <si>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</si>
  <si>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</si>
  <si>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</si>
  <si>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</si>
  <si>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</si>
  <si>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</si>
  <si>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</si>
  <si>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</si>
  <si>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</si>
  <si>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</si>
  <si>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</si>
  <si>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</si>
  <si>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</si>
  <si>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</si>
  <si>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</si>
  <si>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</si>
  <si>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</si>
  <si>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</si>
  <si>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</si>
  <si>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</si>
  <si>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</si>
  <si>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</si>
  <si>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</si>
  <si>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</si>
  <si>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</si>
  <si>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</si>
  <si>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</si>
  <si>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</si>
  <si>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</si>
  <si>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</si>
  <si>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</si>
  <si>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</si>
  <si>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</si>
  <si>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</si>
  <si>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</si>
  <si>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</si>
  <si>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</si>
  <si>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</si>
  <si>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</si>
  <si>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</si>
  <si>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</si>
  <si>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</si>
  <si>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</si>
  <si>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</si>
  <si>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</si>
  <si>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</si>
  <si>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</si>
  <si>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</si>
  <si>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</si>
  <si>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</si>
  <si>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</si>
  <si>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</si>
  <si>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</si>
  <si>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</si>
  <si>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</si>
  <si>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</si>
  <si>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</si>
  <si>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</si>
  <si>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</si>
  <si>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</si>
  <si>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</si>
  <si>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</si>
  <si>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</si>
  <si>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</si>
  <si>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</si>
  <si>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</si>
  <si>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</si>
  <si>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</si>
  <si>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</si>
  <si>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</si>
  <si>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</si>
  <si>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</si>
  <si>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</si>
  <si>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</si>
  <si>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</si>
  <si>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</si>
  <si>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</si>
  <si>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</si>
  <si>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</si>
  <si>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</si>
  <si>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</si>
  <si>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</si>
  <si>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</si>
  <si>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</si>
  <si>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</si>
  <si>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</si>
  <si>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</si>
  <si>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</si>
  <si>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</si>
  <si>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</si>
  <si>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</si>
  <si>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</si>
  <si>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</si>
  <si>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</si>
  <si>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</si>
  <si>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</si>
  <si>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</si>
  <si>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</si>
  <si>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</si>
  <si>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</si>
  <si>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</si>
  <si>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</si>
  <si>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</si>
  <si>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</si>
  <si>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</si>
  <si>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</si>
  <si>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</si>
  <si>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</si>
  <si>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</si>
  <si>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</si>
  <si>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</si>
  <si>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</si>
  <si>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</si>
  <si>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</si>
  <si>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</si>
  <si>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</si>
  <si>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</si>
  <si>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</si>
  <si>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</si>
  <si>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</si>
  <si>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</si>
  <si>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</si>
  <si>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</si>
  <si>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</si>
  <si>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</si>
  <si>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</si>
  <si>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</si>
  <si>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</si>
  <si>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</si>
  <si>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</si>
  <si>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</si>
  <si>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</si>
  <si>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</si>
  <si>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</si>
  <si>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</si>
  <si>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</si>
  <si>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</si>
  <si>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</si>
  <si>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</si>
  <si>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</si>
  <si>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</si>
  <si>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</si>
  <si>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</si>
  <si>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</si>
  <si>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</si>
  <si>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</si>
  <si>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</si>
  <si>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</si>
  <si>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</si>
  <si>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</si>
  <si>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</si>
  <si>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</si>
  <si>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</si>
  <si>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</si>
  <si>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</si>
  <si>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</si>
  <si>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</si>
  <si>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</si>
  <si>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</si>
  <si>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</si>
  <si>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</si>
  <si>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</si>
  <si>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</si>
  <si>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</si>
  <si>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</si>
  <si>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</si>
  <si>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</si>
  <si>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</si>
  <si>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</si>
  <si>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</si>
  <si>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</si>
  <si>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</si>
  <si>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</si>
  <si>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</si>
  <si>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</si>
  <si>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</si>
  <si>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</si>
  <si>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</si>
  <si>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</si>
  <si>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</si>
  <si>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</si>
  <si>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</si>
  <si>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</si>
  <si>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</si>
  <si>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</si>
  <si>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</si>
  <si>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</si>
  <si>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</si>
  <si>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</si>
  <si>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</si>
  <si>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</si>
  <si>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</si>
  <si>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</si>
  <si>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</si>
  <si>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</si>
  <si>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</si>
  <si>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</si>
  <si>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</si>
  <si>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</si>
  <si>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</si>
  <si>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</si>
  <si>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</si>
  <si>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</si>
  <si>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</si>
  <si>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</si>
  <si>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</si>
  <si>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</si>
  <si>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</si>
  <si>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</si>
  <si>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</si>
  <si>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</si>
  <si>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</si>
  <si>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</si>
  <si>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</si>
  <si>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</si>
  <si>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</si>
  <si>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</si>
  <si>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</si>
  <si>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</si>
  <si>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</si>
  <si>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</si>
  <si>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</si>
  <si>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</si>
  <si>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</si>
  <si>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</si>
  <si>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</si>
  <si>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</si>
  <si>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</si>
  <si>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</si>
  <si>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</si>
  <si>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</si>
  <si>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</si>
  <si>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</si>
  <si>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</si>
  <si>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</si>
  <si>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</si>
  <si>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</si>
  <si>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</si>
  <si>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</si>
  <si>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</si>
  <si>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</si>
  <si>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</si>
  <si>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</si>
  <si>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</si>
  <si>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</si>
  <si>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</si>
  <si>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</si>
  <si>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</si>
  <si>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</si>
  <si>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</si>
  <si>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</si>
  <si>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</si>
  <si>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</si>
  <si>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</si>
  <si>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</si>
  <si>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</si>
  <si>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</si>
  <si>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</si>
  <si>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</si>
  <si>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</si>
  <si>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</si>
  <si>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</si>
  <si>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</si>
  <si>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</si>
  <si>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</si>
  <si>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</si>
  <si>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</si>
  <si>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</si>
  <si>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</si>
  <si>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</si>
  <si>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</si>
  <si>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</si>
  <si>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</si>
  <si>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</si>
  <si>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</si>
  <si>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</si>
  <si>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</si>
  <si>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</si>
  <si>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</si>
  <si>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</si>
  <si>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</si>
  <si>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</si>
  <si>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</si>
  <si>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</si>
  <si>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</si>
  <si>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</si>
  <si>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</si>
  <si>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</si>
  <si>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</si>
  <si>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</si>
  <si>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</si>
  <si>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</si>
  <si>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</si>
  <si>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</si>
  <si>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</si>
  <si>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</si>
  <si>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</si>
  <si>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</si>
  <si>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</si>
  <si>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</si>
  <si>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</si>
  <si>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</si>
  <si>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</si>
  <si>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</si>
  <si>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</si>
  <si>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</si>
  <si>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</si>
  <si>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</si>
  <si>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</si>
  <si>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</si>
  <si>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</si>
  <si>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</si>
  <si>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</si>
  <si>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</si>
  <si>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</si>
  <si>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</si>
  <si>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</si>
  <si>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</si>
  <si>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</si>
  <si>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</si>
  <si>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</si>
  <si>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</si>
  <si>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</si>
  <si>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</si>
  <si>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</si>
  <si>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</si>
  <si>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</si>
  <si>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</si>
  <si>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</si>
  <si>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</si>
  <si>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</si>
  <si>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</si>
  <si>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</si>
  <si>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</si>
  <si>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</si>
  <si>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</si>
  <si>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</si>
  <si>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</si>
  <si>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</si>
  <si>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</si>
  <si>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</si>
  <si>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</si>
  <si>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</si>
  <si>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</si>
  <si>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</si>
  <si>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</si>
  <si>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</si>
  <si>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</si>
  <si>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</si>
  <si>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</si>
  <si>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</si>
  <si>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</si>
  <si>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</si>
  <si>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</si>
  <si>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</si>
  <si>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</si>
  <si>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</si>
  <si>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</si>
  <si>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</si>
  <si>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</si>
  <si>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</si>
  <si>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</si>
  <si>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</si>
  <si>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</si>
  <si>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</si>
  <si>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</si>
  <si>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</si>
  <si>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</si>
  <si>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</si>
  <si>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</si>
  <si>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</si>
  <si>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</si>
  <si>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</si>
  <si>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</si>
  <si>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</si>
  <si>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</si>
  <si>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</si>
  <si>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</si>
  <si>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</si>
  <si>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</si>
  <si>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</si>
  <si>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</si>
  <si>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</si>
  <si>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</si>
  <si>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</si>
  <si>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</si>
  <si>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</si>
  <si>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</si>
  <si>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</si>
  <si>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</si>
  <si>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</si>
  <si>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</si>
  <si>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</si>
  <si>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</si>
  <si>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</si>
  <si>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</si>
  <si>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</si>
  <si>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</si>
  <si>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</si>
  <si>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</si>
  <si>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</si>
  <si>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</si>
  <si>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</si>
  <si>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</si>
  <si>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</si>
  <si>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</si>
  <si>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</si>
  <si>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</si>
  <si>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</si>
  <si>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</si>
  <si>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</si>
  <si>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</si>
  <si>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</si>
  <si>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</si>
  <si>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</si>
  <si>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</si>
  <si>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</si>
  <si>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</si>
  <si>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</si>
  <si>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</si>
  <si>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</si>
  <si>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</si>
  <si>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</si>
  <si>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</si>
  <si>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</si>
  <si>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</si>
  <si>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</si>
  <si>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</si>
  <si>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</si>
  <si>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</si>
  <si>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</si>
  <si>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</si>
  <si>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</si>
  <si>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</si>
  <si>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</si>
  <si>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</si>
  <si>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</si>
  <si>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</si>
  <si>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</si>
  <si>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</si>
  <si>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</si>
  <si>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</si>
  <si>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</si>
  <si>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</si>
  <si>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</si>
  <si>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</si>
  <si>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</si>
  <si>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</si>
  <si>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</si>
  <si>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</si>
  <si>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</si>
  <si>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</si>
  <si>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</si>
  <si>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</si>
  <si>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</si>
  <si>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</si>
  <si>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</si>
  <si>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</si>
  <si>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</si>
  <si>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</si>
  <si>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</si>
  <si>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</si>
  <si>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</si>
  <si>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</si>
  <si>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</si>
  <si>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</si>
  <si>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</si>
  <si>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</si>
  <si>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</si>
  <si>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</si>
  <si>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</si>
  <si>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</si>
  <si>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</si>
  <si>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</si>
  <si>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</si>
  <si>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</si>
  <si>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</si>
  <si>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</si>
  <si>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</si>
  <si>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</si>
  <si>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</si>
  <si>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</si>
  <si>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</si>
  <si>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</si>
  <si>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</si>
  <si>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</si>
  <si>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</si>
  <si>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</si>
  <si>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</si>
  <si>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</si>
  <si>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</si>
  <si>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</si>
  <si>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</si>
  <si>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</si>
  <si>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</si>
  <si>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</si>
  <si>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</si>
  <si>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</si>
  <si>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</si>
  <si>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</si>
  <si>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</si>
  <si>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</si>
  <si>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</si>
  <si>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</si>
  <si>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</si>
  <si>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</si>
  <si>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</si>
  <si>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</si>
  <si>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</si>
  <si>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</si>
  <si>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</si>
  <si>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</si>
  <si>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</si>
  <si>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</si>
  <si>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</si>
  <si>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</si>
  <si>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</si>
  <si>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</si>
  <si>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</si>
  <si>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</si>
  <si>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</si>
  <si>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</si>
  <si>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</si>
  <si>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</si>
  <si>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</si>
  <si>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</si>
  <si>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</si>
  <si>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</si>
  <si>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</si>
  <si>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</si>
  <si>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</si>
  <si>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</si>
  <si>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</si>
  <si>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</si>
  <si>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</si>
  <si>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</si>
  <si>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</si>
  <si>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</si>
  <si>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</si>
  <si>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</si>
  <si>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</si>
  <si>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</si>
  <si>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</si>
  <si>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</si>
  <si>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</si>
  <si>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</si>
  <si>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</si>
  <si>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</si>
  <si>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</si>
  <si>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</si>
  <si>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</si>
  <si>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</si>
  <si>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</si>
  <si>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</si>
  <si>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</si>
  <si>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</si>
  <si>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</si>
  <si>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</si>
  <si>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</si>
  <si>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</si>
  <si>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</si>
  <si>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</si>
  <si>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</si>
  <si>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</si>
  <si>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</si>
  <si>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</si>
  <si>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</si>
  <si>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</si>
  <si>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</si>
  <si>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</si>
  <si>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</si>
  <si>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</si>
  <si>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</si>
  <si>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</si>
  <si>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</si>
  <si>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</si>
  <si>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</si>
  <si>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</si>
  <si>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</si>
  <si>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</si>
  <si>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</si>
  <si>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</si>
  <si>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</si>
  <si>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</si>
  <si>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</si>
  <si>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</si>
  <si>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</si>
  <si>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</si>
  <si>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</si>
  <si>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</si>
  <si>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</si>
  <si>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</si>
  <si>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</si>
  <si>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</si>
  <si>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</si>
  <si>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</si>
  <si>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</si>
  <si>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</si>
  <si>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</si>
  <si>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</si>
  <si>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</si>
  <si>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</si>
  <si>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</si>
  <si>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</si>
  <si>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</si>
  <si>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</si>
  <si>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</si>
  <si>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</si>
  <si>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</si>
  <si>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</si>
  <si>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</si>
  <si>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</si>
  <si>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</si>
  <si>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</si>
  <si>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</si>
  <si>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</si>
  <si>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</si>
  <si>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</si>
  <si>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</si>
  <si>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</si>
  <si>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</si>
  <si>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</si>
  <si>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</si>
  <si>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</si>
  <si>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</si>
  <si>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</si>
  <si>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</si>
  <si>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</si>
  <si>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</si>
  <si>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</si>
  <si>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</si>
  <si>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</si>
  <si>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</si>
  <si>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</si>
  <si>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</si>
  <si>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</si>
  <si>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</si>
  <si>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</si>
  <si>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</si>
  <si>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</si>
  <si>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</si>
  <si>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</si>
  <si>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</si>
  <si>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</si>
  <si>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</si>
  <si>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</si>
  <si>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</si>
  <si>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</si>
  <si>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</si>
  <si>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</si>
  <si>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</si>
  <si>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</si>
  <si>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</si>
  <si>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</si>
  <si>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</si>
  <si>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</si>
  <si>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</si>
  <si>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</si>
  <si>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</si>
  <si>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</si>
  <si>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</si>
  <si>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</si>
  <si>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</si>
  <si>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</si>
  <si>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</si>
  <si>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</si>
  <si>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</si>
  <si>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</si>
  <si>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</si>
  <si>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</si>
  <si>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</si>
  <si>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</si>
  <si>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</si>
  <si>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</si>
  <si>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</si>
  <si>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</si>
  <si>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</si>
  <si>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</si>
  <si>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</si>
  <si>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</si>
  <si>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</si>
  <si>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</si>
  <si>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</si>
  <si>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</si>
  <si>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</si>
  <si>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</si>
  <si>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</si>
  <si>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</si>
  <si>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</si>
  <si>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</si>
  <si>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</si>
  <si>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</si>
  <si>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</si>
  <si>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</si>
  <si>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</si>
  <si>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</si>
  <si>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</si>
  <si>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</si>
  <si>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</si>
  <si>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</si>
  <si>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</si>
  <si>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</si>
  <si>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</si>
  <si>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</si>
  <si>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</si>
  <si>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</si>
  <si>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</si>
  <si>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</si>
  <si>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</si>
  <si>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</si>
  <si>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</si>
  <si>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</si>
  <si>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</si>
  <si>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</si>
  <si>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</si>
  <si>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</si>
  <si>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</si>
  <si>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</si>
  <si>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</si>
  <si>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</si>
  <si>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</si>
  <si>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</si>
  <si>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</si>
  <si>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</si>
  <si>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</si>
  <si>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</si>
  <si>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</si>
  <si>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</si>
  <si>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</si>
  <si>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</si>
  <si>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</si>
  <si>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</si>
  <si>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</si>
  <si>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</si>
  <si>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</si>
  <si>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</si>
  <si>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</si>
  <si>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</si>
  <si>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</si>
  <si>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</si>
  <si>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</si>
  <si>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</si>
  <si>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</si>
  <si>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</si>
  <si>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</si>
  <si>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</si>
  <si>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</si>
  <si>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</si>
  <si>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</si>
  <si>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</si>
  <si>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</si>
  <si>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</si>
  <si>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</si>
  <si>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</si>
  <si>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</si>
  <si>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</si>
  <si>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</si>
  <si>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</si>
  <si>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</si>
  <si>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</si>
  <si>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</si>
  <si>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</si>
  <si>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</si>
  <si>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</si>
  <si>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</si>
  <si>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</si>
  <si>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</si>
  <si>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</si>
  <si>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</si>
  <si>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</si>
  <si>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</si>
  <si>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</si>
  <si>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</si>
  <si>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</si>
  <si>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</si>
  <si>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</si>
  <si>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</si>
  <si>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</si>
  <si>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</si>
  <si>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</si>
  <si>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</si>
  <si>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</si>
  <si>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</si>
  <si>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</si>
  <si>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</si>
  <si>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</si>
  <si>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</si>
  <si>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</si>
  <si>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</si>
  <si>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</si>
  <si>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</si>
  <si>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</si>
  <si>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</si>
  <si>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</si>
  <si>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</si>
  <si>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</si>
  <si>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</si>
  <si>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</si>
  <si>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</si>
  <si>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</si>
  <si>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</si>
  <si>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</si>
  <si>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</si>
  <si>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</si>
  <si>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</si>
  <si>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</si>
  <si>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</si>
  <si>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</si>
  <si>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</si>
  <si>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</si>
  <si>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</si>
  <si>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</si>
  <si>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</si>
  <si>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</si>
  <si>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</si>
  <si>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</si>
  <si>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</si>
  <si>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</si>
  <si>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</si>
  <si>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</si>
  <si>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</si>
  <si>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</si>
  <si>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</si>
  <si>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</si>
  <si>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</si>
  <si>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</si>
  <si>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</si>
  <si>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</si>
  <si>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</si>
  <si>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</si>
  <si>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</si>
  <si>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</si>
  <si>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</si>
  <si>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</si>
  <si>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</si>
  <si>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</si>
  <si>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</si>
  <si>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</si>
  <si>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</si>
  <si>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</si>
  <si>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</si>
  <si>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</si>
  <si>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</si>
  <si>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</si>
  <si>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</si>
  <si>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</si>
  <si>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</si>
  <si>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</si>
  <si>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</si>
  <si>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</si>
  <si>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</si>
  <si>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</si>
  <si>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</si>
  <si>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</si>
  <si>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</si>
  <si>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</si>
  <si>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</si>
  <si>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</si>
  <si>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</si>
  <si>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</si>
  <si>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</si>
  <si>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</si>
  <si>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</si>
  <si>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</si>
  <si>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</si>
  <si>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</si>
  <si>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</si>
  <si>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</si>
  <si>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</si>
  <si>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</si>
  <si>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</si>
  <si>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</si>
  <si>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</si>
  <si>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</si>
  <si>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</si>
  <si>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</si>
  <si>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</si>
  <si>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</si>
  <si>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</si>
  <si>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</si>
  <si>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</si>
  <si>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</si>
  <si>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</si>
  <si>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</si>
  <si>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</si>
  <si>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</si>
  <si>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</si>
  <si>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</si>
  <si>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</si>
  <si>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</si>
  <si>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</si>
  <si>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</si>
  <si>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</si>
  <si>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</si>
  <si>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</si>
  <si>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</si>
  <si>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</si>
  <si>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</si>
  <si>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</si>
  <si>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</si>
  <si>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</si>
  <si>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</si>
  <si>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</si>
  <si>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</si>
  <si>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</si>
  <si>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</si>
  <si>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</si>
  <si>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</si>
  <si>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</si>
  <si>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</si>
  <si>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</si>
  <si>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</si>
  <si>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</si>
  <si>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</si>
  <si>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</si>
  <si>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</si>
  <si>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</si>
  <si>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</si>
  <si>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</si>
  <si>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</si>
  <si>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</si>
  <si>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</si>
  <si>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</si>
  <si>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</si>
  <si>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</si>
  <si>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</si>
  <si>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</si>
  <si>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</si>
  <si>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</si>
  <si>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</si>
  <si>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</si>
  <si>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</si>
  <si>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</si>
  <si>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</si>
  <si>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</si>
  <si>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</si>
  <si>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</si>
  <si>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</si>
  <si>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</si>
  <si>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</si>
  <si>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</si>
  <si>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</si>
  <si>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</si>
  <si>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</si>
  <si>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</si>
  <si>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</si>
  <si>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</si>
  <si>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</si>
  <si>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</si>
  <si>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</si>
  <si>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</si>
  <si>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</si>
  <si>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</si>
  <si>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</si>
  <si>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</si>
  <si>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</si>
  <si>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</si>
  <si>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</si>
  <si>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</si>
  <si>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</si>
  <si>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</si>
  <si>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</si>
  <si>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</si>
  <si>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</si>
  <si>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</si>
  <si>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</si>
  <si>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</si>
  <si>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</si>
  <si>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</si>
  <si>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</si>
  <si>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</si>
  <si>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</si>
  <si>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</si>
  <si>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</si>
  <si>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</si>
  <si>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</si>
  <si>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</si>
  <si>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</si>
  <si>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</si>
  <si>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</si>
  <si>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</si>
  <si>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</si>
  <si>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</si>
  <si>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</si>
  <si>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</si>
  <si>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</si>
  <si>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</si>
  <si>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</si>
  <si>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</si>
  <si>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</si>
  <si>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</si>
  <si>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</si>
  <si>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</si>
  <si>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</si>
  <si>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</si>
  <si>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</si>
  <si>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</si>
  <si>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</si>
  <si>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</si>
  <si>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</si>
  <si>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</si>
  <si>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</si>
  <si>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</si>
  <si>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</si>
  <si>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</si>
  <si>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</si>
  <si>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</si>
  <si>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</si>
  <si>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</si>
  <si>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</si>
  <si>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</si>
  <si>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</si>
  <si>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</si>
  <si>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</si>
  <si>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</si>
  <si>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</si>
  <si>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</si>
  <si>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</si>
  <si>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</si>
  <si>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</si>
  <si>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</si>
  <si>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</si>
  <si>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</si>
  <si>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</si>
  <si>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</si>
  <si>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</si>
  <si>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</si>
  <si>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</si>
  <si>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</si>
  <si>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</si>
  <si>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</si>
  <si>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</si>
  <si>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</si>
  <si>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</si>
  <si>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</si>
  <si>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</si>
  <si>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</si>
  <si>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</si>
  <si>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</si>
  <si>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</si>
  <si>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</si>
  <si>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</si>
  <si>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</si>
  <si>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</si>
  <si>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</si>
  <si>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</si>
  <si>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</si>
  <si>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</si>
  <si>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</si>
  <si>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</si>
  <si>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</si>
  <si>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</si>
  <si>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</si>
  <si>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</si>
  <si>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</si>
  <si>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</si>
  <si>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</si>
  <si>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</si>
  <si>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</si>
  <si>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</si>
  <si>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</si>
  <si>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</si>
  <si>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</si>
  <si>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</si>
  <si>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</si>
  <si>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</si>
  <si>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</si>
  <si>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</si>
  <si>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</si>
  <si>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</si>
  <si>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</si>
  <si>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</si>
  <si>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</si>
  <si>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</si>
  <si>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</si>
  <si>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</si>
  <si>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</si>
  <si>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</si>
  <si>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</si>
  <si>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</si>
  <si>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</si>
  <si>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</si>
  <si>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</si>
  <si>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</si>
  <si>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</si>
  <si>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</si>
  <si>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</si>
  <si>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</si>
  <si>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</si>
  <si>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</si>
  <si>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</si>
  <si>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</si>
  <si>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</si>
  <si>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</si>
  <si>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</si>
  <si>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</si>
  <si>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</si>
  <si>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</si>
  <si>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</si>
  <si>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</si>
  <si>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</si>
  <si>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</si>
  <si>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</si>
  <si>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</si>
  <si>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</si>
  <si>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</si>
  <si>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</si>
  <si>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</si>
  <si>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</si>
  <si>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</si>
  <si>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</si>
  <si>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</si>
  <si>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</si>
  <si>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</si>
  <si>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</si>
  <si>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</si>
  <si>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</si>
  <si>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</si>
  <si>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</si>
  <si>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</si>
  <si>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</si>
  <si>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</si>
  <si>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</si>
  <si>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</si>
  <si>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</si>
  <si>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</si>
  <si>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</si>
  <si>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</si>
  <si>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</si>
  <si>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</si>
  <si>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</si>
  <si>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</si>
  <si>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</si>
  <si>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</si>
  <si>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</si>
  <si>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</si>
  <si>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</si>
  <si>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</si>
  <si>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</si>
  <si>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</si>
  <si>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</si>
  <si>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</si>
  <si>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</si>
  <si>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</si>
  <si>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</si>
  <si>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</si>
  <si>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</si>
  <si>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</si>
  <si>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</si>
  <si>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</si>
  <si>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</si>
  <si>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</si>
  <si>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</si>
  <si>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</si>
  <si>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</si>
  <si>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</si>
  <si>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</si>
  <si>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</si>
  <si>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</si>
  <si>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</si>
  <si>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</si>
  <si>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</si>
  <si>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</si>
  <si>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</si>
  <si>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</si>
  <si>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</si>
  <si>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</si>
  <si>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</si>
  <si>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</si>
  <si>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</si>
  <si>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</si>
  <si>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</si>
  <si>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</si>
  <si>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</si>
  <si>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</si>
  <si>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</si>
  <si>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</si>
  <si>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</si>
  <si>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</si>
  <si>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</si>
  <si>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</si>
  <si>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</si>
  <si>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</si>
  <si>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</si>
  <si>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</si>
  <si>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</si>
  <si>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</si>
  <si>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</si>
  <si>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</si>
  <si>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</si>
  <si>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</si>
  <si>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</si>
  <si>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</si>
  <si>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</si>
  <si>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</si>
  <si>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</si>
  <si>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</si>
  <si>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</si>
  <si>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</si>
  <si>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</si>
  <si>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</si>
  <si>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</si>
  <si>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</si>
  <si>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</si>
  <si>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</si>
  <si>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</si>
  <si>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</si>
  <si>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</si>
  <si>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</si>
  <si>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</si>
  <si>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</si>
  <si>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</si>
  <si>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</si>
  <si>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</si>
  <si>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</si>
  <si>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</si>
  <si>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</si>
  <si>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</si>
  <si>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</si>
  <si>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</si>
  <si>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</si>
  <si>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</si>
  <si>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</si>
  <si>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</si>
  <si>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</si>
  <si>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</si>
  <si>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</si>
  <si>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</si>
  <si>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</si>
  <si>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</si>
  <si>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</si>
  <si>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</si>
  <si>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</si>
  <si>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</si>
  <si>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</si>
  <si>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</si>
  <si>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</si>
  <si>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</si>
  <si>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</si>
  <si>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</si>
  <si>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</si>
  <si>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</si>
  <si>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</si>
  <si>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</si>
  <si>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</si>
  <si>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</si>
  <si>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</si>
  <si>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</si>
  <si>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</si>
  <si>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</si>
  <si>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</si>
  <si>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</si>
  <si>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</si>
  <si>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</si>
  <si>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</si>
  <si>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</si>
  <si>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</si>
  <si>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</si>
  <si>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</si>
  <si>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</si>
  <si>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</si>
  <si>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</si>
  <si>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</si>
  <si>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</si>
  <si>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</si>
  <si>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</si>
  <si>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</si>
  <si>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</si>
  <si>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</si>
  <si>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</si>
  <si>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</si>
  <si>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</si>
  <si>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</si>
  <si>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</si>
  <si>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</si>
  <si>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</si>
  <si>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</si>
  <si>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</si>
  <si>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</si>
  <si>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</si>
  <si>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</si>
  <si>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</si>
  <si>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</si>
  <si>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</si>
  <si>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</si>
  <si>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</si>
  <si>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</si>
  <si>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</si>
  <si>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</si>
  <si>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</si>
  <si>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</si>
  <si>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</si>
  <si>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</si>
  <si>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</si>
  <si>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</si>
  <si>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</si>
  <si>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</si>
  <si>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</si>
  <si>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</si>
  <si>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</si>
  <si>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</si>
  <si>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</si>
  <si>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</si>
  <si>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</si>
  <si>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</si>
  <si>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</si>
  <si>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</si>
  <si>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</si>
  <si>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</si>
  <si>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</si>
  <si>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</si>
  <si>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</si>
  <si>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</si>
  <si>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</si>
  <si>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</si>
  <si>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</si>
  <si>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</si>
  <si>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</si>
  <si>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</si>
  <si>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</si>
  <si>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</si>
  <si>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</si>
  <si>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</si>
  <si>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</si>
  <si>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</si>
  <si>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</si>
  <si>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</si>
  <si>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</si>
  <si>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</si>
  <si>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</si>
  <si>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</si>
  <si>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</si>
  <si>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</si>
  <si>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</si>
  <si>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</si>
  <si>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</si>
  <si>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</si>
  <si>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</si>
  <si>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</si>
  <si>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</si>
  <si>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</si>
  <si>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</si>
  <si>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</si>
  <si>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</si>
  <si>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</si>
  <si>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</si>
  <si>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</si>
  <si>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</si>
  <si>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</si>
  <si>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</si>
  <si>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</si>
  <si>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</si>
  <si>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</si>
  <si>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</si>
  <si>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</si>
  <si>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</si>
  <si>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</si>
  <si>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</si>
  <si>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</si>
  <si>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</si>
  <si>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</si>
  <si>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</si>
  <si>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</si>
  <si>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</si>
  <si>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</si>
  <si>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</si>
  <si>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</si>
  <si>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</si>
  <si>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</si>
  <si>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</si>
  <si>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</si>
  <si>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</si>
  <si>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</si>
  <si>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</si>
  <si>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</si>
  <si>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</si>
  <si>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</si>
  <si>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</si>
  <si>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</si>
  <si>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</si>
  <si>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</si>
  <si>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</si>
  <si>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</si>
  <si>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</si>
  <si>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</si>
  <si>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</si>
  <si>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</si>
  <si>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</si>
  <si>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</si>
  <si>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</si>
  <si>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</si>
  <si>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</si>
  <si>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</si>
  <si>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</si>
  <si>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</si>
  <si>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</si>
  <si>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</si>
  <si>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</si>
  <si>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</si>
  <si>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</si>
  <si>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</si>
  <si>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</si>
  <si>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</si>
  <si>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</si>
  <si>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</si>
  <si>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</si>
  <si>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</si>
  <si>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</si>
  <si>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</si>
  <si>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</si>
  <si>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</si>
  <si>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</si>
  <si>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</si>
  <si>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</si>
  <si>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</si>
  <si>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</si>
  <si>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</si>
  <si>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</si>
  <si>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</si>
  <si>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</si>
  <si>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</si>
  <si>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</si>
  <si>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</si>
  <si>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</si>
  <si>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</si>
  <si>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</si>
  <si>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</si>
  <si>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</si>
  <si>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</si>
  <si>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</si>
  <si>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</si>
  <si>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</si>
  <si>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</si>
  <si>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</si>
  <si>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</si>
  <si>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</si>
  <si>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</si>
  <si>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</si>
  <si>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</si>
  <si>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</si>
  <si>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</si>
  <si>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</si>
  <si>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</si>
  <si>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</si>
  <si>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</si>
  <si>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</si>
  <si>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</si>
  <si>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</si>
  <si>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</si>
  <si>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</si>
  <si>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</si>
  <si>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</si>
  <si>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</si>
  <si>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</si>
  <si>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</si>
  <si>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</si>
  <si>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</si>
  <si>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</si>
  <si>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</si>
  <si>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</si>
  <si>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</si>
  <si>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</si>
  <si>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</si>
  <si>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</si>
  <si>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</si>
  <si>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</si>
  <si>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</si>
  <si>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</si>
  <si>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</si>
  <si>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</si>
  <si>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</si>
  <si>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</si>
  <si>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</si>
  <si>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</si>
  <si>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</si>
  <si>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</si>
  <si>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</si>
  <si>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</si>
  <si>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</si>
  <si>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</si>
  <si>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</si>
  <si>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</si>
  <si>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</si>
  <si>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</si>
  <si>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</si>
  <si>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</si>
  <si>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</si>
  <si>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</si>
  <si>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</si>
  <si>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</si>
  <si>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</si>
  <si>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</si>
  <si>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</si>
  <si>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</si>
  <si>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</si>
  <si>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</si>
  <si>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</si>
  <si>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</si>
  <si>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</si>
  <si>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</si>
  <si>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</si>
  <si>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</si>
  <si>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</si>
  <si>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</si>
  <si>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</si>
  <si>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</si>
  <si>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</si>
  <si>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</si>
  <si>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</si>
  <si>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</si>
  <si>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</si>
  <si>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</si>
  <si>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</si>
  <si>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</si>
  <si>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</si>
  <si>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</si>
  <si>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</si>
  <si>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</si>
  <si>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</si>
  <si>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</si>
  <si>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</si>
  <si>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</si>
  <si>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</si>
  <si>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</si>
  <si>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</si>
  <si>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</si>
  <si>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</si>
  <si>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</si>
  <si>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</si>
  <si>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</si>
  <si>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</si>
  <si>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</si>
  <si>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</si>
  <si>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</si>
  <si>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</si>
  <si>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</si>
  <si>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</si>
  <si>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</si>
  <si>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</si>
  <si>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</si>
  <si>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</si>
  <si>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</si>
  <si>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</si>
  <si>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</si>
  <si>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</si>
  <si>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</si>
  <si>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</si>
  <si>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</si>
  <si>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</si>
  <si>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</si>
  <si>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</si>
  <si>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</si>
  <si>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</si>
  <si>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</si>
  <si>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</si>
  <si>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</si>
  <si>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</si>
  <si>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</si>
  <si>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</si>
  <si>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</si>
  <si>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</si>
  <si>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</si>
  <si>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</si>
  <si>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</si>
  <si>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</si>
  <si>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</si>
  <si>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</si>
  <si>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</si>
  <si>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</si>
  <si>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</si>
  <si>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</si>
  <si>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</si>
  <si>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</si>
  <si>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</si>
  <si>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</si>
  <si>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</si>
  <si>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</si>
  <si>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</si>
  <si>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</si>
  <si>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</si>
  <si>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</si>
  <si>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</si>
  <si>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</si>
  <si>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</si>
  <si>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</si>
  <si>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</si>
  <si>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</si>
  <si>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</si>
  <si>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</si>
  <si>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</si>
  <si>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</si>
  <si>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</si>
  <si>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</si>
  <si>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</si>
  <si>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</si>
  <si>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</si>
  <si>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</si>
  <si>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</si>
  <si>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</si>
  <si>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</si>
  <si>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</si>
  <si>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</si>
  <si>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</si>
  <si>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</si>
  <si>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</si>
  <si>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</si>
  <si>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</si>
  <si>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</si>
  <si>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</si>
  <si>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</si>
  <si>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</si>
  <si>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</si>
  <si>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</si>
  <si>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</si>
  <si>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</si>
  <si>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</si>
  <si>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</si>
  <si>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</si>
  <si>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</si>
  <si>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</si>
  <si>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</si>
  <si>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</si>
  <si>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</si>
  <si>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</si>
  <si>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</si>
  <si>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</si>
  <si>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</si>
  <si>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</si>
  <si>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</si>
  <si>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</si>
  <si>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</si>
  <si>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</si>
  <si>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</si>
  <si>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</si>
  <si>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</si>
  <si>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</si>
  <si>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</si>
  <si>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</si>
  <si>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</si>
  <si>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</si>
  <si>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</si>
  <si>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</si>
  <si>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</si>
  <si>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</si>
  <si>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</si>
  <si>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</si>
  <si>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</si>
  <si>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</si>
  <si>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</si>
  <si>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</si>
  <si>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</si>
  <si>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</si>
  <si>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</si>
  <si>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</si>
  <si>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</si>
  <si>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</si>
  <si>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</si>
  <si>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</si>
  <si>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</si>
  <si>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</si>
  <si>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</si>
  <si>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</si>
  <si>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</si>
  <si>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</si>
  <si>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</si>
  <si>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</si>
  <si>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</si>
  <si>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</si>
  <si>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</si>
  <si>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</si>
  <si>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</si>
  <si>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</si>
  <si>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</si>
  <si>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</si>
  <si>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</si>
  <si>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</si>
  <si>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</si>
  <si>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</si>
  <si>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</si>
  <si>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</si>
  <si>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</si>
  <si>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</si>
  <si>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</si>
  <si>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</si>
  <si>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</si>
  <si>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</si>
  <si>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</si>
  <si>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</si>
  <si>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</si>
  <si>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</si>
  <si>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</si>
  <si>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</si>
  <si>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</si>
  <si>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</si>
  <si>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</si>
  <si>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</si>
  <si>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</si>
  <si>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</si>
  <si>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</si>
  <si>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</si>
  <si>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</si>
  <si>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</si>
  <si>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</si>
  <si>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</si>
  <si>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</si>
  <si>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</si>
  <si>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</si>
  <si>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</si>
  <si>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</si>
  <si>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</si>
  <si>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</si>
  <si>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</si>
  <si>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</si>
  <si>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</si>
  <si>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</si>
  <si>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</si>
  <si>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</si>
  <si>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</si>
  <si>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</si>
  <si>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</si>
  <si>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</si>
  <si>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</si>
  <si>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</si>
  <si>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</si>
  <si>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</si>
  <si>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</si>
  <si>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</si>
  <si>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</si>
  <si>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</si>
  <si>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</si>
  <si>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</si>
  <si>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</si>
  <si>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</si>
  <si>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</si>
  <si>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</si>
  <si>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</si>
  <si>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</si>
  <si>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</si>
  <si>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</si>
  <si>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</si>
  <si>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</si>
  <si>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</si>
  <si>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</si>
  <si>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</si>
  <si>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</si>
  <si>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</si>
  <si>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</si>
  <si>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</si>
  <si>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</si>
  <si>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</si>
  <si>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</si>
  <si>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</si>
  <si>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</si>
  <si>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</si>
  <si>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</si>
  <si>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</si>
  <si>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</si>
  <si>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</si>
  <si>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</si>
  <si>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</si>
  <si>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</si>
  <si>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</si>
  <si>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</si>
  <si>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</si>
  <si>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</si>
  <si>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</si>
  <si>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</si>
  <si>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</si>
  <si>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</si>
  <si>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</si>
  <si>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</si>
  <si>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</si>
  <si>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</si>
  <si>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</si>
  <si>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</si>
  <si>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</si>
  <si>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</si>
  <si>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</si>
  <si>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</si>
  <si>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</si>
  <si>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</si>
  <si>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</si>
  <si>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</si>
  <si>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</si>
  <si>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</si>
  <si>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</si>
  <si>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</si>
  <si>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</si>
  <si>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</si>
  <si>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</si>
  <si>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</si>
  <si>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</si>
  <si>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</si>
  <si>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</si>
  <si>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</si>
  <si>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</si>
  <si>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</si>
  <si>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</si>
  <si>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</si>
  <si>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</si>
  <si>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</si>
  <si>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</si>
  <si>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</si>
  <si>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</si>
  <si>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</si>
  <si>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</si>
  <si>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</si>
  <si>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</si>
  <si>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</si>
  <si>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</si>
  <si>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</si>
  <si>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</si>
  <si>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</si>
  <si>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</si>
  <si>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</si>
  <si>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</si>
  <si>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</si>
  <si>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</si>
  <si>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</si>
  <si>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</si>
  <si>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</si>
  <si>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</si>
  <si>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</si>
  <si>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</si>
  <si>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</si>
  <si>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</si>
  <si>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</si>
  <si>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</si>
  <si>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</si>
  <si>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</si>
  <si>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</si>
  <si>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</si>
  <si>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</si>
  <si>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</si>
  <si>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</si>
  <si>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</si>
  <si>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</si>
  <si>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</si>
  <si>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</si>
  <si>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</si>
  <si>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</si>
  <si>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</si>
  <si>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</si>
  <si>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</si>
  <si>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</si>
  <si>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</si>
  <si>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</si>
  <si>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</si>
  <si>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</si>
  <si>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</si>
  <si>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</si>
  <si>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</si>
  <si>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</si>
  <si>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</si>
  <si>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</si>
  <si>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</si>
  <si>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</si>
  <si>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</si>
  <si>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</si>
  <si>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</si>
  <si>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</si>
  <si>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</si>
  <si>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</si>
  <si>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</si>
  <si>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</si>
  <si>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</si>
  <si>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</si>
  <si>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</si>
  <si>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</si>
  <si>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</si>
  <si>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</si>
  <si>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</si>
  <si>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</si>
  <si>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</si>
  <si>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</si>
  <si>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Constellium SE</t>
  </si>
  <si>
    <t>Jonell Alcaraz</t>
  </si>
  <si>
    <t>jonell.alcaraz@constellium.com</t>
  </si>
  <si>
    <t>+33 1 7301 4192</t>
  </si>
  <si>
    <t>Marc Bisserié</t>
  </si>
  <si>
    <t>Director Energy Alloys Procurement &amp; Sustainable Sourcing</t>
  </si>
  <si>
    <t>marc.bisserie@constellium.com</t>
  </si>
  <si>
    <t>+41 44 438 6727</t>
  </si>
  <si>
    <t>not used in our products</t>
  </si>
  <si>
    <t>Based on the data collected through its due diligence process, Constellium reasonably believes that sourced tin either did not come from the Covered Countries or came from recycled or scrap sources. Accordingly, Constellium determined that no additional due diligence measures were required to be taken.</t>
  </si>
  <si>
    <t>See smelter list</t>
  </si>
  <si>
    <t>100%</t>
  </si>
  <si>
    <t>See smelter list.</t>
  </si>
  <si>
    <t>All 3TG sources have been identified. See smelter list.</t>
  </si>
  <si>
    <t>See our supplier code of conduct and sustainable sourcing policy at: https://www.constellium.com/sustainability/policies-reports-and-certifications</t>
  </si>
  <si>
    <t>We request our direct suppliers to be DRC conflict-free.</t>
  </si>
  <si>
    <t>A part of our sustainable sourcing policy</t>
  </si>
  <si>
    <t>Declaration is publicly available at: https://www.constellium.com/investors/governance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</si>
</sst>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nell.alcaraz@constelliu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c.bisserie@constelliu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C9958DB-228D-43EB-B741-57E541E64D4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C68991D-A3CD-43BB-B171-59DA95C4BAC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9" zoomScalePageLayoutView="70" workbookViewId="0">
      <selection activeCell="J120" sqref="J12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15880</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15881</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15882</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15883</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15884</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15885</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15886</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46135</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t="s">
        <v>15887</v>
      </c>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t="s">
        <v>15887</v>
      </c>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t="s">
        <v>15887</v>
      </c>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t="s">
        <v>15887</v>
      </c>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t="s">
        <v>15887</v>
      </c>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t="s">
        <v>15887</v>
      </c>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474</v>
      </c>
      <c r="E39" s="328"/>
      <c r="F39" s="44"/>
      <c r="G39" s="335" t="s">
        <v>15888</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35" t="s">
        <v>15889</v>
      </c>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t="s">
        <v>15889</v>
      </c>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15890</v>
      </c>
      <c r="E57" s="370"/>
      <c r="F57" s="44"/>
      <c r="G57" s="335" t="s">
        <v>15889</v>
      </c>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35" t="s">
        <v>15891</v>
      </c>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t="s">
        <v>15892</v>
      </c>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15893</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t="s">
        <v>15894</v>
      </c>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t="s">
        <v>15888</v>
      </c>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t="s">
        <v>15895</v>
      </c>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13454</v>
      </c>
      <c r="E89" s="328"/>
      <c r="F89" s="54"/>
      <c r="G89" s="335" t="s">
        <v>15896</v>
      </c>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7B4F14A-5463-4FD5-BC0E-118268A98FB3}"/>
    <hyperlink ref="D20" r:id="rId4" xr:uid="{B5C01954-3643-439E-86EB-040BF0F440D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H14" sqref="H14"/>
    </sheetView>
  </sheetViews>
  <sheetFormatPr baseColWidth="10"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1088</v>
      </c>
      <c r="C5" s="170" t="s">
        <v>778</v>
      </c>
      <c r="D5" s="213"/>
      <c r="E5" s="166" t="str">
        <f ca="1">IF(ISERROR($V5),"",OFFSET('Smelter Look-up'!$D$4,$V5-4,0)&amp;"")</f>
        <v>POLAND</v>
      </c>
      <c r="F5" s="166" t="str">
        <f ca="1">IF(ISERROR($V5),"",OFFSET('Smelter Look-up'!$E$4,$V5-4,0))</f>
        <v>CID000468</v>
      </c>
      <c r="G5" s="166" t="str">
        <f ca="1">IF(C5=$X$4,IF(ISERROR($V5),"Enter smelter details","RMI"),IF(ISERROR($V5),"",OFFSET('Smelter Look-up'!$F$4,$V5-4,0)))</f>
        <v>RMI</v>
      </c>
      <c r="H5" s="167">
        <f ca="1">IF(ISERROR($V5),"",OFFSET('Smelter Look-up'!$G$4,$V5-4,0))</f>
        <v>0</v>
      </c>
      <c r="I5" s="168" t="str">
        <f ca="1">IF(ISERROR($V5),"",OFFSET('Smelter Look-up'!$H$4,$V5-4,0))</f>
        <v>Chmielów</v>
      </c>
      <c r="J5" s="168" t="str">
        <f ca="1">IF(ISERROR($V5),"",OFFSET('Smelter Look-up'!$I$4,$V5-4,0))</f>
        <v>Podkarpackie</v>
      </c>
      <c r="K5" s="207"/>
      <c r="L5" s="207"/>
      <c r="M5" s="207"/>
      <c r="N5" s="207"/>
      <c r="O5" s="207"/>
      <c r="P5" s="169"/>
      <c r="Q5" s="208"/>
      <c r="R5" s="166" t="str">
        <f ca="1">IF(ISERROR($V5),"",OFFSET('Smelter Look-up'!$C$4,$V5-4,0)&amp;"")</f>
        <v>Fenix Metals</v>
      </c>
      <c r="S5" s="165" t="str">
        <f ca="1">IF(B5="","",IF(ISERROR(MATCH($E5,CL,0)),"Unknown",INDIRECT("'C'!$A$"&amp;MATCH($E5,CL,0)+1)))</f>
        <v>PL</v>
      </c>
      <c r="T5" s="165" t="str">
        <f ca="1">IF(B5="","",IF(ISERROR(MATCH($J5,SorP!$B$1:$B$6261,0)),"",INDIRECT("'SorP'!$A$"&amp;MATCH($S5&amp;$J5,SorP!C:C,0))))</f>
        <v>PL-18</v>
      </c>
      <c r="U5" s="185"/>
      <c r="V5" s="209">
        <f>IF(C5="",NA(),IF(OR(C5="Smelter not listed",C5="Smelter not yet identified"),MATCH($B5&amp;$D5,'Smelter Look-up'!$J:$J,0),MATCH($B5&amp;$C5,'Smelter Look-up'!$J:$J,0)))</f>
        <v>462</v>
      </c>
      <c r="X5" s="210">
        <f t="shared" ref="X5" ca="1" si="0">IF(AND(C5="Smelter not listed",OR(LEN(D5)=0,LEN(E5)=0)),1,0)</f>
        <v>0</v>
      </c>
      <c r="AB5" s="211" t="str">
        <f t="shared" ref="AB5" si="1">B5&amp;C5</f>
        <v>TinFenix Metals</v>
      </c>
    </row>
    <row r="6" spans="1:34" s="210" customFormat="1" ht="20.100000000000001" customHeight="1">
      <c r="A6" s="245"/>
      <c r="B6" s="166" t="s">
        <v>1088</v>
      </c>
      <c r="C6" s="170" t="s">
        <v>2422</v>
      </c>
      <c r="D6" s="213"/>
      <c r="E6" s="166" t="str">
        <f ca="1">IF(ISERROR($V6),"",OFFSET('Smelter Look-up'!$D$4,$V6-4,0)&amp;"")</f>
        <v>BRAZIL</v>
      </c>
      <c r="F6" s="166" t="str">
        <f ca="1">IF(ISERROR($V6),"",OFFSET('Smelter Look-up'!$E$4,$V6-4,0))</f>
        <v>CID002036</v>
      </c>
      <c r="G6" s="166" t="str">
        <f ca="1">IF(C6=$X$4,IF(ISERROR($V6),"Enter smelter details","RMI"),IF(ISERROR($V6),"",OFFSET('Smelter Look-up'!$F$4,$V6-4,0)))</f>
        <v>RMI</v>
      </c>
      <c r="H6" s="167">
        <f ca="1">IF(ISERROR($V6),"",OFFSET('Smelter Look-up'!$G$4,$V6-4,0))</f>
        <v>0</v>
      </c>
      <c r="I6" s="168" t="str">
        <f ca="1">IF(ISERROR($V6),"",OFFSET('Smelter Look-up'!$H$4,$V6-4,0))</f>
        <v>Ariquemes</v>
      </c>
      <c r="J6" s="168" t="str">
        <f ca="1">IF(ISERROR($V6),"",OFFSET('Smelter Look-up'!$I$4,$V6-4,0))</f>
        <v>Rondônia</v>
      </c>
      <c r="K6" s="207"/>
      <c r="L6" s="207"/>
      <c r="M6" s="207"/>
      <c r="N6" s="207"/>
      <c r="O6" s="207"/>
      <c r="P6" s="169"/>
      <c r="Q6" s="208"/>
      <c r="R6" s="166" t="str">
        <f ca="1">IF(ISERROR($V6),"",OFFSET('Smelter Look-up'!$C$4,$V6-4,0)&amp;"")</f>
        <v>White Solder Metalurgia e Mineracao Ltda.</v>
      </c>
      <c r="S6" s="165" t="str">
        <f t="shared" ref="S6:S37" ca="1" si="2">IF(B6="","",IF(ISERROR(MATCH($E6,CL,0)),"Unknown",INDIRECT("'C'!$A$"&amp;MATCH($E6,CL,0)+1)))</f>
        <v>BR</v>
      </c>
      <c r="T6" s="165" t="str">
        <f ca="1">IF(B6="","",IF(ISERROR(MATCH($J6,SorP!$B$1:$B$6261,0)),"",INDIRECT("'SorP'!$A$"&amp;MATCH($S6&amp;$J6,SorP!C:C,0))))</f>
        <v>BR-RO</v>
      </c>
      <c r="U6" s="185"/>
      <c r="V6" s="209">
        <f>IF(C6="",NA(),IF(OR(C6="Smelter not listed",C6="Smelter not yet identified"),MATCH($B6&amp;$D6,'Smelter Look-up'!$J:$J,0),MATCH($B6&amp;$C6,'Smelter Look-up'!$J:$J,0)))</f>
        <v>551</v>
      </c>
      <c r="X6" s="210">
        <f t="shared" ref="X6:X37" ca="1" si="3">IF(AND(C6="Smelter not listed",OR(LEN(D6)=0,LEN(E6)=0)),1,0)</f>
        <v>0</v>
      </c>
      <c r="AB6" s="211" t="str">
        <f t="shared" ref="AB6:AB37" si="4">B6&amp;C6</f>
        <v>TinWhite Solder Metalurgia e Mineracao Ltda.</v>
      </c>
    </row>
    <row r="7" spans="1:34" s="210" customFormat="1" ht="20.100000000000001" customHeight="1">
      <c r="A7" s="245"/>
      <c r="B7" s="166" t="s">
        <v>1088</v>
      </c>
      <c r="C7" s="170" t="s">
        <v>13290</v>
      </c>
      <c r="D7" s="213"/>
      <c r="E7" s="166" t="str">
        <f ca="1">IF(ISERROR($V7),"",OFFSET('Smelter Look-up'!$D$4,$V7-4,0)&amp;"")</f>
        <v>BOLIVIA (PLURINATIONAL STATE OF)</v>
      </c>
      <c r="F7" s="166" t="str">
        <f ca="1">IF(ISERROR($V7),"",OFFSET('Smelter Look-up'!$E$4,$V7-4,0))</f>
        <v>CID001337</v>
      </c>
      <c r="G7" s="166" t="str">
        <f ca="1">IF(C7=$X$4,IF(ISERROR($V7),"Enter smelter details","RMI"),IF(ISERROR($V7),"",OFFSET('Smelter Look-up'!$F$4,$V7-4,0)))</f>
        <v>RMI</v>
      </c>
      <c r="H7" s="167">
        <f ca="1">IF(ISERROR($V7),"",OFFSET('Smelter Look-up'!$G$4,$V7-4,0))</f>
        <v>0</v>
      </c>
      <c r="I7" s="168" t="str">
        <f ca="1">IF(ISERROR($V7),"",OFFSET('Smelter Look-up'!$H$4,$V7-4,0))</f>
        <v>Oruro</v>
      </c>
      <c r="J7" s="168" t="str">
        <f ca="1">IF(ISERROR($V7),"",OFFSET('Smelter Look-up'!$I$4,$V7-4,0))</f>
        <v>Oruro</v>
      </c>
      <c r="K7" s="207"/>
      <c r="L7" s="207"/>
      <c r="M7" s="207"/>
      <c r="N7" s="207"/>
      <c r="O7" s="207"/>
      <c r="P7" s="169"/>
      <c r="Q7" s="208"/>
      <c r="R7" s="166" t="str">
        <f ca="1">IF(ISERROR($V7),"",OFFSET('Smelter Look-up'!$C$4,$V7-4,0)&amp;"")</f>
        <v>Operaciones Metalurgicas S.A.</v>
      </c>
      <c r="S7" s="165" t="str">
        <f t="shared" ca="1" si="2"/>
        <v>Unknown</v>
      </c>
      <c r="T7" s="165" t="e">
        <f ca="1">IF(B7="","",IF(ISERROR(MATCH($J7,SorP!$B$1:$B$6261,0)),"",INDIRECT("'SorP'!$A$"&amp;MATCH($S7&amp;$J7,SorP!C:C,0))))</f>
        <v>#N/A</v>
      </c>
      <c r="U7" s="185"/>
      <c r="V7" s="209">
        <f>IF(C7="",NA(),IF(OR(C7="Smelter not listed",C7="Smelter not yet identified"),MATCH($B7&amp;$D7,'Smelter Look-up'!$J:$J,0),MATCH($B7&amp;$C7,'Smelter Look-up'!$J:$J,0)))</f>
        <v>514</v>
      </c>
      <c r="X7" s="210">
        <f t="shared" ca="1" si="3"/>
        <v>0</v>
      </c>
      <c r="AB7" s="211" t="str">
        <f t="shared" si="4"/>
        <v>TinOperaciones Metalurgicas S.A.</v>
      </c>
    </row>
    <row r="8" spans="1:34" s="210" customFormat="1" ht="20.100000000000001" customHeight="1">
      <c r="A8" s="245"/>
      <c r="B8" s="166" t="s">
        <v>1088</v>
      </c>
      <c r="C8" s="170" t="s">
        <v>14872</v>
      </c>
      <c r="D8" s="213"/>
      <c r="E8" s="166" t="str">
        <f ca="1">IF(ISERROR($V8),"",OFFSET('Smelter Look-up'!$D$4,$V8-4,0)&amp;"")</f>
        <v>INDONESIA</v>
      </c>
      <c r="F8" s="166" t="str">
        <f ca="1">IF(ISERROR($V8),"",OFFSET('Smelter Look-up'!$E$4,$V8-4,0))</f>
        <v>CID003868</v>
      </c>
      <c r="G8" s="166" t="str">
        <f ca="1">IF(C8=$X$4,IF(ISERROR($V8),"Enter smelter details","RMI"),IF(ISERROR($V8),"",OFFSET('Smelter Look-up'!$F$4,$V8-4,0)))</f>
        <v>RMI</v>
      </c>
      <c r="H8" s="167">
        <f ca="1">IF(ISERROR($V8),"",OFFSET('Smelter Look-up'!$G$4,$V8-4,0))</f>
        <v>0</v>
      </c>
      <c r="I8" s="168" t="str">
        <f ca="1">IF(ISERROR($V8),"",OFFSET('Smelter Look-up'!$H$4,$V8-4,0))</f>
        <v>Sungailiat</v>
      </c>
      <c r="J8" s="168" t="str">
        <f ca="1">IF(ISERROR($V8),"",OFFSET('Smelter Look-up'!$I$4,$V8-4,0))</f>
        <v>Kepulauan Bangka Belitung</v>
      </c>
      <c r="K8" s="207"/>
      <c r="L8" s="207"/>
      <c r="M8" s="207"/>
      <c r="N8" s="207"/>
      <c r="O8" s="207"/>
      <c r="P8" s="169"/>
      <c r="Q8" s="208"/>
      <c r="R8" s="166" t="str">
        <f ca="1">IF(ISERROR($V8),"",OFFSET('Smelter Look-up'!$C$4,$V8-4,0)&amp;"")</f>
        <v>PT Putera Sarana Shakti (PT PSS)</v>
      </c>
      <c r="S8" s="165" t="str">
        <f t="shared" ca="1" si="2"/>
        <v>ID</v>
      </c>
      <c r="T8" s="165" t="str">
        <f ca="1">IF(B8="","",IF(ISERROR(MATCH($J8,SorP!$B$1:$B$6261,0)),"",INDIRECT("'SorP'!$A$"&amp;MATCH($S8&amp;$J8,SorP!C:C,0))))</f>
        <v>ID-BB</v>
      </c>
      <c r="U8" s="185"/>
      <c r="V8" s="209">
        <f>IF(C8="",NA(),IF(OR(C8="Smelter not listed",C8="Smelter not yet identified"),MATCH($B8&amp;$D8,'Smelter Look-up'!$J:$J,0),MATCH($B8&amp;$C8,'Smelter Look-up'!$J:$J,0)))</f>
        <v>528</v>
      </c>
      <c r="X8" s="210">
        <f t="shared" ca="1" si="3"/>
        <v>0</v>
      </c>
      <c r="AB8" s="211" t="str">
        <f t="shared" si="4"/>
        <v>TinPT Putera Sarana Shakti (PT PSS)</v>
      </c>
    </row>
    <row r="9" spans="1:34" s="210" customFormat="1" ht="20.100000000000001" customHeight="1">
      <c r="A9" s="245"/>
      <c r="B9" s="166" t="s">
        <v>1088</v>
      </c>
      <c r="C9" s="170" t="s">
        <v>13335</v>
      </c>
      <c r="D9" s="213"/>
      <c r="E9" s="166" t="str">
        <f ca="1">IF(ISERROR($V9),"",OFFSET('Smelter Look-up'!$D$4,$V9-4,0)&amp;"")</f>
        <v>INDONESIA</v>
      </c>
      <c r="F9" s="166" t="str">
        <f ca="1">IF(ISERROR($V9),"",OFFSET('Smelter Look-up'!$E$4,$V9-4,0))</f>
        <v>CID003449</v>
      </c>
      <c r="G9" s="166" t="str">
        <f ca="1">IF(C9=$X$4,IF(ISERROR($V9),"Enter smelter details","RMI"),IF(ISERROR($V9),"",OFFSET('Smelter Look-up'!$F$4,$V9-4,0)))</f>
        <v>RMI</v>
      </c>
      <c r="H9" s="167">
        <f ca="1">IF(ISERROR($V9),"",OFFSET('Smelter Look-up'!$G$4,$V9-4,0))</f>
        <v>0</v>
      </c>
      <c r="I9" s="168" t="str">
        <f ca="1">IF(ISERROR($V9),"",OFFSET('Smelter Look-up'!$H$4,$V9-4,0))</f>
        <v>Pangkalpinang</v>
      </c>
      <c r="J9" s="168" t="str">
        <f ca="1">IF(ISERROR($V9),"",OFFSET('Smelter Look-up'!$I$4,$V9-4,0))</f>
        <v>Kepulauan Bangka Belitung</v>
      </c>
      <c r="K9" s="207"/>
      <c r="L9" s="207"/>
      <c r="M9" s="207"/>
      <c r="N9" s="207"/>
      <c r="O9" s="207"/>
      <c r="P9" s="169"/>
      <c r="Q9" s="208"/>
      <c r="R9" s="166" t="str">
        <f ca="1">IF(ISERROR($V9),"",OFFSET('Smelter Look-up'!$C$4,$V9-4,0)&amp;"")</f>
        <v>PT Mitra Sukses Globalindo</v>
      </c>
      <c r="S9" s="165" t="str">
        <f t="shared" ca="1" si="2"/>
        <v>ID</v>
      </c>
      <c r="T9" s="165" t="str">
        <f ca="1">IF(B9="","",IF(ISERROR(MATCH($J9,SorP!$B$1:$B$6261,0)),"",INDIRECT("'SorP'!$A$"&amp;MATCH($S9&amp;$J9,SorP!C:C,0))))</f>
        <v>ID-BB</v>
      </c>
      <c r="U9" s="185"/>
      <c r="V9" s="209">
        <f>IF(C9="",NA(),IF(OR(C9="Smelter not listed",C9="Smelter not yet identified"),MATCH($B9&amp;$D9,'Smelter Look-up'!$J:$J,0),MATCH($B9&amp;$C9,'Smelter Look-up'!$J:$J,0)))</f>
        <v>525</v>
      </c>
      <c r="X9" s="210">
        <f t="shared" ca="1" si="3"/>
        <v>0</v>
      </c>
      <c r="AB9" s="211" t="str">
        <f t="shared" si="4"/>
        <v>TinPT Mitra Sukses Globalindo</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D4</f>
        <v>Smelter Name (1)</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78CFDB2-D25A-43D2-B1B7-A11F20FF04D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Constellium SE</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Jonell Alcaraz</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jonell.alcaraz@constellium.com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+33 1 7301 4192</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Marc Bisserié</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marc.bisserie@constellium.com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46135</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See our supplier code of conduct and sustainable sourcing policy at: https://www.constellium.com/sustainability/policies-reports-and-certifications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56.2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Neel, Olivier</cp:lastModifiedBy>
  <cp:lastPrinted>2015-04-21T20:47:43Z</cp:lastPrinted>
  <dcterms:created xsi:type="dcterms:W3CDTF">2010-06-21T21:00:23Z</dcterms:created>
  <dcterms:modified xsi:type="dcterms:W3CDTF">2026-04-23T09:02:10Z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