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F9499739-4416-4B15-B877-3109AB6543CE}" xr6:coauthVersionLast="47" xr6:coauthVersionMax="47" xr10:uidLastSave="{00000000-0000-0000-0000-000000000000}"/>
  <bookViews>
    <workbookView xWindow="-108" yWindow="-108" windowWidth="23256" windowHeight="12576" activeTab="1" xr2:uid="{00000000-000D-0000-FFFF-FFFF00000000}"/>
  </bookViews>
  <sheets>
    <sheet name="Duiding+handleiding plan" sheetId="6" r:id="rId1"/>
    <sheet name="Balans + RR" sheetId="1" r:id="rId2"/>
    <sheet name="Meerjarenplanning" sheetId="2" r:id="rId3"/>
    <sheet name="Cashflow+liquiditeitenplanning" sheetId="3" r:id="rId4"/>
    <sheet name="Kostprijs + financiering" sheetId="5" r:id="rId5"/>
    <sheet name="nuttige informatie" sheetId="7" r:id="rId6"/>
    <sheet name="keuzes" sheetId="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3" l="1"/>
  <c r="F162" i="1"/>
  <c r="H13" i="2"/>
  <c r="E84" i="3"/>
  <c r="F84" i="3"/>
  <c r="G84" i="3"/>
  <c r="H84" i="3"/>
  <c r="I84" i="3"/>
  <c r="J84" i="3"/>
  <c r="D84" i="3"/>
  <c r="D150" i="1" l="1"/>
  <c r="E150" i="1"/>
  <c r="C150" i="1"/>
  <c r="D149" i="1"/>
  <c r="E149" i="1"/>
  <c r="C149" i="1"/>
  <c r="I13" i="1"/>
  <c r="H16" i="2"/>
  <c r="H15" i="2"/>
  <c r="A167" i="1" l="1"/>
  <c r="F49" i="3"/>
  <c r="G49" i="3"/>
  <c r="H49" i="3"/>
  <c r="I49" i="3"/>
  <c r="J49" i="3"/>
  <c r="E49" i="3"/>
  <c r="E35" i="2"/>
  <c r="F35" i="2"/>
  <c r="G35" i="2"/>
  <c r="G19" i="2" s="1"/>
  <c r="H35" i="2"/>
  <c r="H19" i="2" s="1"/>
  <c r="I35" i="2"/>
  <c r="I19" i="2" s="1"/>
  <c r="J35" i="2"/>
  <c r="D35" i="2"/>
  <c r="D19" i="2"/>
  <c r="E19" i="2"/>
  <c r="F19" i="2"/>
  <c r="J19" i="2"/>
  <c r="E21" i="2"/>
  <c r="F21" i="2"/>
  <c r="G21" i="2"/>
  <c r="H21" i="2"/>
  <c r="I21" i="2"/>
  <c r="J21" i="2"/>
  <c r="D21" i="2"/>
  <c r="C21" i="2"/>
  <c r="G7" i="5" l="1"/>
  <c r="M22" i="2"/>
  <c r="N22" i="2"/>
  <c r="O22" i="2"/>
  <c r="P22" i="2"/>
  <c r="Q22" i="2"/>
  <c r="R22" i="2"/>
  <c r="M23" i="2"/>
  <c r="N23" i="2"/>
  <c r="O23" i="2"/>
  <c r="P23" i="2"/>
  <c r="Q23" i="2"/>
  <c r="R23" i="2"/>
  <c r="P21" i="2"/>
  <c r="O21" i="2" l="1"/>
  <c r="Q21" i="2"/>
  <c r="N21" i="2"/>
  <c r="R21" i="2"/>
  <c r="M21" i="2"/>
  <c r="K18" i="3" l="1"/>
  <c r="L18" i="3" s="1"/>
  <c r="K17" i="3"/>
  <c r="L17" i="3" s="1"/>
  <c r="K15" i="3"/>
  <c r="E55" i="3"/>
  <c r="F55" i="3"/>
  <c r="G55" i="3"/>
  <c r="H55" i="3"/>
  <c r="I55" i="3"/>
  <c r="J55" i="3"/>
  <c r="D55" i="3"/>
  <c r="D49" i="3"/>
  <c r="H14" i="2"/>
  <c r="H12" i="2"/>
  <c r="D178" i="1"/>
  <c r="D177" i="1"/>
  <c r="D176" i="1"/>
  <c r="A181" i="1"/>
  <c r="E178" i="1"/>
  <c r="C178" i="1"/>
  <c r="E177" i="1"/>
  <c r="C177" i="1"/>
  <c r="C176" i="1"/>
  <c r="C183" i="1" s="1"/>
  <c r="H12" i="1"/>
  <c r="I12" i="1"/>
  <c r="G12" i="1"/>
  <c r="L93" i="6"/>
  <c r="L92" i="6"/>
  <c r="E82" i="3"/>
  <c r="F82" i="3"/>
  <c r="G82" i="3"/>
  <c r="H82" i="3"/>
  <c r="I82" i="3"/>
  <c r="J82" i="3"/>
  <c r="D82" i="3"/>
  <c r="D121" i="1"/>
  <c r="E121" i="1"/>
  <c r="C121" i="1"/>
  <c r="D106" i="1"/>
  <c r="E106" i="1"/>
  <c r="C106" i="1"/>
  <c r="E176" i="1" l="1"/>
  <c r="E183" i="1" s="1"/>
  <c r="D185" i="1"/>
  <c r="C185" i="1"/>
  <c r="E185" i="1"/>
  <c r="E184" i="1"/>
  <c r="C184" i="1"/>
  <c r="D184" i="1"/>
  <c r="D183" i="1"/>
  <c r="L94" i="6"/>
  <c r="L95" i="6" s="1"/>
  <c r="E52" i="2"/>
  <c r="E41" i="2" s="1"/>
  <c r="F52" i="2"/>
  <c r="F41" i="2" s="1"/>
  <c r="G52" i="2"/>
  <c r="G41" i="2" s="1"/>
  <c r="H52" i="2"/>
  <c r="H41" i="2" s="1"/>
  <c r="I52" i="2"/>
  <c r="I41" i="2" s="1"/>
  <c r="J52" i="2"/>
  <c r="J41" i="2" s="1"/>
  <c r="D52" i="2"/>
  <c r="D41" i="2" s="1"/>
  <c r="D65" i="2"/>
  <c r="E60" i="2"/>
  <c r="F60" i="2"/>
  <c r="G60" i="2"/>
  <c r="H60" i="2"/>
  <c r="I60" i="2"/>
  <c r="J60" i="2"/>
  <c r="D60" i="2"/>
  <c r="J65" i="2"/>
  <c r="F65" i="2"/>
  <c r="E65" i="2"/>
  <c r="H65" i="2" l="1"/>
  <c r="G65" i="2"/>
  <c r="I65" i="2"/>
  <c r="D31" i="3" l="1"/>
  <c r="E31" i="3"/>
  <c r="F31" i="3"/>
  <c r="G31" i="3"/>
  <c r="H31" i="3"/>
  <c r="I31" i="3"/>
  <c r="J31" i="3"/>
  <c r="D32" i="3"/>
  <c r="E32" i="3"/>
  <c r="F32" i="3"/>
  <c r="G32" i="3"/>
  <c r="H32" i="3"/>
  <c r="I32" i="3"/>
  <c r="J32" i="3"/>
  <c r="D33" i="3"/>
  <c r="E33" i="3"/>
  <c r="F33" i="3"/>
  <c r="G33" i="3"/>
  <c r="H33" i="3"/>
  <c r="I33" i="3"/>
  <c r="J33" i="3"/>
  <c r="D34" i="3"/>
  <c r="E34" i="3"/>
  <c r="F34" i="3"/>
  <c r="G34" i="3"/>
  <c r="H34" i="3"/>
  <c r="I34" i="3"/>
  <c r="J34" i="3"/>
  <c r="D35" i="3"/>
  <c r="E35" i="3"/>
  <c r="F35" i="3"/>
  <c r="G35" i="3"/>
  <c r="H35" i="3"/>
  <c r="I35" i="3"/>
  <c r="J35" i="3"/>
  <c r="D36" i="3"/>
  <c r="E36" i="3"/>
  <c r="F36" i="3"/>
  <c r="G36" i="3"/>
  <c r="H36" i="3"/>
  <c r="I36" i="3"/>
  <c r="J36" i="3"/>
  <c r="D37" i="3"/>
  <c r="E37" i="3"/>
  <c r="F37" i="3"/>
  <c r="G37" i="3"/>
  <c r="H37" i="3"/>
  <c r="I37" i="3"/>
  <c r="J37" i="3"/>
  <c r="D26" i="3"/>
  <c r="E26" i="3"/>
  <c r="F26" i="3"/>
  <c r="G26" i="3"/>
  <c r="H26" i="3"/>
  <c r="I26" i="3"/>
  <c r="J26" i="3"/>
  <c r="D25" i="3"/>
  <c r="E25" i="3"/>
  <c r="F25" i="3"/>
  <c r="G25" i="3"/>
  <c r="H25" i="3"/>
  <c r="I25" i="3"/>
  <c r="J25" i="3"/>
  <c r="D24" i="3"/>
  <c r="E24" i="3"/>
  <c r="F24" i="3"/>
  <c r="G24" i="3"/>
  <c r="H24" i="3"/>
  <c r="I24" i="3"/>
  <c r="J24" i="3"/>
  <c r="M74" i="2"/>
  <c r="N74" i="2"/>
  <c r="O74" i="2"/>
  <c r="P74" i="2"/>
  <c r="Q74" i="2"/>
  <c r="R74" i="2"/>
  <c r="S74" i="2"/>
  <c r="M75" i="2"/>
  <c r="N75" i="2"/>
  <c r="O75" i="2"/>
  <c r="P75" i="2"/>
  <c r="Q75" i="2"/>
  <c r="R75" i="2"/>
  <c r="S75" i="2"/>
  <c r="M66" i="2"/>
  <c r="N66" i="2"/>
  <c r="O66" i="2"/>
  <c r="P66" i="2"/>
  <c r="Q66" i="2"/>
  <c r="R66" i="2"/>
  <c r="S66" i="2"/>
  <c r="M67" i="2"/>
  <c r="N67" i="2"/>
  <c r="O67" i="2"/>
  <c r="P67" i="2"/>
  <c r="Q67" i="2"/>
  <c r="R67" i="2"/>
  <c r="S67" i="2"/>
  <c r="M68" i="2"/>
  <c r="N68" i="2"/>
  <c r="O68" i="2"/>
  <c r="P68" i="2"/>
  <c r="Q68" i="2"/>
  <c r="R68" i="2"/>
  <c r="S68" i="2"/>
  <c r="M69" i="2"/>
  <c r="N69" i="2"/>
  <c r="O69" i="2"/>
  <c r="P69" i="2"/>
  <c r="Q69" i="2"/>
  <c r="R69" i="2"/>
  <c r="S69" i="2"/>
  <c r="M70" i="2"/>
  <c r="N70" i="2"/>
  <c r="O70" i="2"/>
  <c r="P70" i="2"/>
  <c r="Q70" i="2"/>
  <c r="R70" i="2"/>
  <c r="S70" i="2"/>
  <c r="M71" i="2"/>
  <c r="N71" i="2"/>
  <c r="O71" i="2"/>
  <c r="P71" i="2"/>
  <c r="Q71" i="2"/>
  <c r="R71" i="2"/>
  <c r="S71" i="2"/>
  <c r="M52" i="2"/>
  <c r="N52" i="2"/>
  <c r="O52" i="2"/>
  <c r="P52" i="2"/>
  <c r="Q52" i="2"/>
  <c r="R52" i="2"/>
  <c r="S52" i="2"/>
  <c r="M53" i="2"/>
  <c r="N53" i="2"/>
  <c r="O53" i="2"/>
  <c r="P53" i="2"/>
  <c r="Q53" i="2"/>
  <c r="R53" i="2"/>
  <c r="S53" i="2"/>
  <c r="M54" i="2"/>
  <c r="N54" i="2"/>
  <c r="O54" i="2"/>
  <c r="P54" i="2"/>
  <c r="Q54" i="2"/>
  <c r="R54" i="2"/>
  <c r="S54" i="2"/>
  <c r="M55" i="2"/>
  <c r="N55" i="2"/>
  <c r="O55" i="2"/>
  <c r="P55" i="2"/>
  <c r="Q55" i="2"/>
  <c r="R55" i="2"/>
  <c r="S55" i="2"/>
  <c r="M56" i="2"/>
  <c r="N56" i="2"/>
  <c r="O56" i="2"/>
  <c r="P56" i="2"/>
  <c r="Q56" i="2"/>
  <c r="R56" i="2"/>
  <c r="S56" i="2"/>
  <c r="M57" i="2"/>
  <c r="N57" i="2"/>
  <c r="O57" i="2"/>
  <c r="P57" i="2"/>
  <c r="Q57" i="2"/>
  <c r="R57" i="2"/>
  <c r="S57" i="2"/>
  <c r="M58" i="2"/>
  <c r="N58" i="2"/>
  <c r="O58" i="2"/>
  <c r="P58" i="2"/>
  <c r="Q58" i="2"/>
  <c r="R58" i="2"/>
  <c r="S58" i="2"/>
  <c r="L53" i="2"/>
  <c r="T53" i="2" s="1"/>
  <c r="M37" i="2"/>
  <c r="N37" i="2"/>
  <c r="O37" i="2"/>
  <c r="P37" i="2"/>
  <c r="Q37" i="2"/>
  <c r="R37" i="2"/>
  <c r="S37" i="2"/>
  <c r="M38" i="2"/>
  <c r="N38" i="2"/>
  <c r="O38" i="2"/>
  <c r="P38" i="2"/>
  <c r="Q38" i="2"/>
  <c r="R38" i="2"/>
  <c r="S38" i="2"/>
  <c r="M39" i="2"/>
  <c r="N39" i="2"/>
  <c r="O39" i="2"/>
  <c r="P39" i="2"/>
  <c r="Q39" i="2"/>
  <c r="R39" i="2"/>
  <c r="S39" i="2"/>
  <c r="M40" i="2"/>
  <c r="N40" i="2"/>
  <c r="O40" i="2"/>
  <c r="P40" i="2"/>
  <c r="Q40" i="2"/>
  <c r="R40" i="2"/>
  <c r="S40" i="2"/>
  <c r="Q35" i="2"/>
  <c r="R35" i="2"/>
  <c r="S35" i="2"/>
  <c r="M35" i="2"/>
  <c r="N35" i="2"/>
  <c r="O35" i="2"/>
  <c r="P35" i="2"/>
  <c r="C71" i="2"/>
  <c r="C35" i="3" s="1"/>
  <c r="C64" i="2"/>
  <c r="C32" i="3" s="1"/>
  <c r="C54" i="2"/>
  <c r="C55" i="2"/>
  <c r="C36" i="3" s="1"/>
  <c r="C56" i="2"/>
  <c r="L56" i="2" s="1"/>
  <c r="C57" i="2"/>
  <c r="L57" i="2" s="1"/>
  <c r="C58" i="2"/>
  <c r="L58" i="2" s="1"/>
  <c r="C38" i="2"/>
  <c r="L38" i="2" s="1"/>
  <c r="C39" i="2"/>
  <c r="L39" i="2" s="1"/>
  <c r="C40" i="2"/>
  <c r="L40" i="2" s="1"/>
  <c r="C37" i="2"/>
  <c r="L37" i="2" s="1"/>
  <c r="C35" i="2"/>
  <c r="L35" i="2" s="1"/>
  <c r="T35" i="2" s="1"/>
  <c r="U40" i="2" l="1"/>
  <c r="L54" i="2"/>
  <c r="U54" i="2" s="1"/>
  <c r="C52" i="2"/>
  <c r="L52" i="2" s="1"/>
  <c r="T52" i="2" s="1"/>
  <c r="I23" i="3"/>
  <c r="E23" i="3"/>
  <c r="J30" i="3"/>
  <c r="F30" i="3"/>
  <c r="V35" i="2"/>
  <c r="H23" i="3"/>
  <c r="D23" i="3"/>
  <c r="D30" i="3"/>
  <c r="G30" i="3"/>
  <c r="U53" i="2"/>
  <c r="H30" i="3"/>
  <c r="E30" i="3"/>
  <c r="I30" i="3"/>
  <c r="G23" i="3"/>
  <c r="C37" i="3"/>
  <c r="L71" i="2"/>
  <c r="C31" i="3"/>
  <c r="U56" i="2"/>
  <c r="T56" i="2"/>
  <c r="T58" i="2"/>
  <c r="U58" i="2"/>
  <c r="T38" i="2"/>
  <c r="U38" i="2"/>
  <c r="T37" i="2"/>
  <c r="U37" i="2"/>
  <c r="T54" i="2"/>
  <c r="T39" i="2"/>
  <c r="U39" i="2"/>
  <c r="T57" i="2"/>
  <c r="U57" i="2"/>
  <c r="C33" i="3"/>
  <c r="U35" i="2"/>
  <c r="L55" i="2"/>
  <c r="C34" i="3"/>
  <c r="T40" i="2"/>
  <c r="J23" i="3"/>
  <c r="F23" i="3"/>
  <c r="C42" i="2"/>
  <c r="C134" i="1"/>
  <c r="D134" i="1"/>
  <c r="E134" i="1"/>
  <c r="D39" i="1"/>
  <c r="U52" i="2" l="1"/>
  <c r="T55" i="2"/>
  <c r="U55" i="2"/>
  <c r="C160" i="1"/>
  <c r="D160" i="1" s="1"/>
  <c r="E160" i="1" s="1"/>
  <c r="C158" i="1"/>
  <c r="D129" i="1"/>
  <c r="E129" i="1"/>
  <c r="C129" i="1"/>
  <c r="D112" i="1"/>
  <c r="D152" i="1" s="1"/>
  <c r="D166" i="1" s="1"/>
  <c r="D167" i="1" s="1"/>
  <c r="E112" i="1"/>
  <c r="E152" i="1" s="1"/>
  <c r="C112" i="1"/>
  <c r="C152" i="1" s="1"/>
  <c r="C166" i="1" s="1"/>
  <c r="C167" i="1" s="1"/>
  <c r="D99" i="1"/>
  <c r="D174" i="1" s="1"/>
  <c r="E99" i="1"/>
  <c r="E174" i="1" s="1"/>
  <c r="C99" i="1"/>
  <c r="C174" i="1" s="1"/>
  <c r="D90" i="3"/>
  <c r="E90" i="3"/>
  <c r="F90" i="3"/>
  <c r="G90" i="3"/>
  <c r="H90" i="3"/>
  <c r="I90" i="3"/>
  <c r="J90" i="3"/>
  <c r="E89" i="3"/>
  <c r="D89" i="3"/>
  <c r="D34" i="5"/>
  <c r="D9" i="5" s="1"/>
  <c r="D26" i="5"/>
  <c r="D8" i="5" s="1"/>
  <c r="D42" i="5"/>
  <c r="D11" i="5" s="1"/>
  <c r="D181" i="1" l="1"/>
  <c r="E181" i="1"/>
  <c r="C181" i="1"/>
  <c r="G96" i="3"/>
  <c r="H96" i="3"/>
  <c r="I96" i="3"/>
  <c r="E96" i="3"/>
  <c r="J96" i="3"/>
  <c r="F96" i="3"/>
  <c r="E42" i="5"/>
  <c r="E34" i="5"/>
  <c r="E26" i="5"/>
  <c r="D96" i="3"/>
  <c r="F89" i="3"/>
  <c r="F95" i="3" s="1"/>
  <c r="E95" i="3"/>
  <c r="D95" i="3"/>
  <c r="G89" i="3" l="1"/>
  <c r="G95" i="3" s="1"/>
  <c r="H89" i="3" l="1"/>
  <c r="H95" i="3" s="1"/>
  <c r="E20" i="1"/>
  <c r="H73" i="2"/>
  <c r="P60" i="2"/>
  <c r="H88" i="3"/>
  <c r="H98" i="3" s="1"/>
  <c r="H87" i="3"/>
  <c r="G73" i="2"/>
  <c r="O65" i="2"/>
  <c r="G88" i="3"/>
  <c r="G98" i="3" s="1"/>
  <c r="G87" i="3"/>
  <c r="D28" i="3"/>
  <c r="E28" i="3"/>
  <c r="F28" i="3"/>
  <c r="G28" i="3"/>
  <c r="H28" i="3"/>
  <c r="I28" i="3"/>
  <c r="J28" i="3"/>
  <c r="M20" i="2"/>
  <c r="N20" i="2"/>
  <c r="O20" i="2"/>
  <c r="P20" i="2"/>
  <c r="Q20" i="2"/>
  <c r="R20" i="2"/>
  <c r="M25" i="2"/>
  <c r="N25" i="2"/>
  <c r="O25" i="2"/>
  <c r="P25" i="2"/>
  <c r="Q25" i="2"/>
  <c r="R25" i="2"/>
  <c r="M26" i="2"/>
  <c r="N26" i="2"/>
  <c r="O26" i="2"/>
  <c r="P26" i="2"/>
  <c r="Q26" i="2"/>
  <c r="R26" i="2"/>
  <c r="M28" i="2"/>
  <c r="N28" i="2"/>
  <c r="O28" i="2"/>
  <c r="P28" i="2"/>
  <c r="Q28" i="2"/>
  <c r="R28" i="2"/>
  <c r="M30" i="2"/>
  <c r="N30" i="2"/>
  <c r="O30" i="2"/>
  <c r="P30" i="2"/>
  <c r="Q30" i="2"/>
  <c r="R30" i="2"/>
  <c r="L31" i="2"/>
  <c r="M31" i="2"/>
  <c r="N31" i="2"/>
  <c r="O31" i="2"/>
  <c r="P31" i="2"/>
  <c r="Q31" i="2"/>
  <c r="R31" i="2"/>
  <c r="L32" i="2"/>
  <c r="M32" i="2"/>
  <c r="N32" i="2"/>
  <c r="O32" i="2"/>
  <c r="P32" i="2"/>
  <c r="Q32" i="2"/>
  <c r="R32" i="2"/>
  <c r="M34" i="2"/>
  <c r="N34" i="2"/>
  <c r="O34" i="2"/>
  <c r="P34" i="2"/>
  <c r="Q34" i="2"/>
  <c r="R34" i="2"/>
  <c r="M43" i="2"/>
  <c r="N43" i="2"/>
  <c r="O43" i="2"/>
  <c r="P43" i="2"/>
  <c r="Q43" i="2"/>
  <c r="M44" i="2"/>
  <c r="N44" i="2"/>
  <c r="O44" i="2"/>
  <c r="P44" i="2"/>
  <c r="Q44" i="2"/>
  <c r="R44" i="2"/>
  <c r="M45" i="2"/>
  <c r="N45" i="2"/>
  <c r="O45" i="2"/>
  <c r="P45" i="2"/>
  <c r="Q45" i="2"/>
  <c r="R45" i="2"/>
  <c r="L46" i="2"/>
  <c r="M46" i="2"/>
  <c r="N46" i="2"/>
  <c r="O46" i="2"/>
  <c r="P46" i="2"/>
  <c r="Q46" i="2"/>
  <c r="R46" i="2"/>
  <c r="L47" i="2"/>
  <c r="M47" i="2"/>
  <c r="N47" i="2"/>
  <c r="O47" i="2"/>
  <c r="P47" i="2"/>
  <c r="Q47" i="2"/>
  <c r="R47" i="2"/>
  <c r="M48" i="2"/>
  <c r="N48" i="2"/>
  <c r="O48" i="2"/>
  <c r="P48" i="2"/>
  <c r="Q48" i="2"/>
  <c r="R48" i="2"/>
  <c r="M49" i="2"/>
  <c r="N49" i="2"/>
  <c r="O49" i="2"/>
  <c r="P49" i="2"/>
  <c r="Q49" i="2"/>
  <c r="R49" i="2"/>
  <c r="M50" i="2"/>
  <c r="N50" i="2"/>
  <c r="O50" i="2"/>
  <c r="P50" i="2"/>
  <c r="Q50" i="2"/>
  <c r="R50" i="2"/>
  <c r="M51" i="2"/>
  <c r="N51" i="2"/>
  <c r="O51" i="2"/>
  <c r="P51" i="2"/>
  <c r="Q51" i="2"/>
  <c r="R51" i="2"/>
  <c r="M61" i="2"/>
  <c r="N61" i="2"/>
  <c r="O61" i="2"/>
  <c r="P61" i="2"/>
  <c r="Q61" i="2"/>
  <c r="R61" i="2"/>
  <c r="M62" i="2"/>
  <c r="N62" i="2"/>
  <c r="O62" i="2"/>
  <c r="P62" i="2"/>
  <c r="Q62" i="2"/>
  <c r="R62" i="2"/>
  <c r="M63" i="2"/>
  <c r="N63" i="2"/>
  <c r="O63" i="2"/>
  <c r="P63" i="2"/>
  <c r="Q63" i="2"/>
  <c r="R63" i="2"/>
  <c r="L67" i="2"/>
  <c r="L68" i="2"/>
  <c r="E162" i="1"/>
  <c r="K39" i="3" s="1"/>
  <c r="D162" i="1"/>
  <c r="D159" i="1"/>
  <c r="E159" i="1"/>
  <c r="C159" i="1"/>
  <c r="D158" i="1"/>
  <c r="E158" i="1"/>
  <c r="C6" i="5"/>
  <c r="C2" i="5"/>
  <c r="G2" i="5" s="1"/>
  <c r="D47" i="3"/>
  <c r="D88" i="3"/>
  <c r="D98" i="3" s="1"/>
  <c r="C48" i="2"/>
  <c r="L48" i="2" s="1"/>
  <c r="C49" i="2"/>
  <c r="D68" i="1"/>
  <c r="D67" i="1" s="1"/>
  <c r="H13" i="1" s="1"/>
  <c r="E68" i="1"/>
  <c r="E67" i="1" s="1"/>
  <c r="K14" i="3" s="1"/>
  <c r="C68" i="1"/>
  <c r="C67" i="1" s="1"/>
  <c r="G13" i="1" s="1"/>
  <c r="E50" i="1"/>
  <c r="D50" i="1"/>
  <c r="C50" i="1"/>
  <c r="C30" i="2"/>
  <c r="C28" i="3" s="1"/>
  <c r="E87" i="3"/>
  <c r="F87" i="3"/>
  <c r="I87" i="3"/>
  <c r="J87" i="3"/>
  <c r="C20" i="2"/>
  <c r="C25" i="2"/>
  <c r="L25" i="2" s="1"/>
  <c r="C26" i="2"/>
  <c r="L26" i="2" s="1"/>
  <c r="C28" i="2"/>
  <c r="L28" i="2" s="1"/>
  <c r="C34" i="2"/>
  <c r="L34" i="2" s="1"/>
  <c r="J88" i="3"/>
  <c r="J73" i="2"/>
  <c r="I73" i="2"/>
  <c r="C43" i="2"/>
  <c r="C44" i="2"/>
  <c r="L44" i="2" s="1"/>
  <c r="C45" i="2"/>
  <c r="C24" i="3" s="1"/>
  <c r="C50" i="2"/>
  <c r="L50" i="2" s="1"/>
  <c r="C51" i="2"/>
  <c r="L51" i="2" s="1"/>
  <c r="C61" i="2"/>
  <c r="C62" i="2"/>
  <c r="L62" i="2" s="1"/>
  <c r="C63" i="2"/>
  <c r="L63" i="2" s="1"/>
  <c r="C66" i="2"/>
  <c r="C69" i="2"/>
  <c r="L69" i="2" s="1"/>
  <c r="C70" i="2"/>
  <c r="L70" i="2" s="1"/>
  <c r="C75" i="2"/>
  <c r="L75" i="2" s="1"/>
  <c r="C74" i="2"/>
  <c r="L74" i="2" s="1"/>
  <c r="D73" i="2"/>
  <c r="E73" i="2"/>
  <c r="F73" i="2"/>
  <c r="N73" i="2" s="1"/>
  <c r="I88" i="3"/>
  <c r="D29" i="3"/>
  <c r="E29" i="3"/>
  <c r="F29" i="3"/>
  <c r="G29" i="3"/>
  <c r="H29" i="3"/>
  <c r="I29" i="3"/>
  <c r="J29" i="3"/>
  <c r="C27" i="1"/>
  <c r="C24" i="1" s="1"/>
  <c r="C39" i="1"/>
  <c r="D27" i="1"/>
  <c r="D24" i="1" s="1"/>
  <c r="D36" i="1"/>
  <c r="E27" i="1"/>
  <c r="E24" i="1" s="1"/>
  <c r="E39" i="1"/>
  <c r="E36" i="1" s="1"/>
  <c r="C59" i="1"/>
  <c r="C58" i="1" s="1"/>
  <c r="C79" i="1"/>
  <c r="C151" i="1" s="1"/>
  <c r="C165" i="1" s="1"/>
  <c r="C168" i="1" s="1"/>
  <c r="C84" i="1"/>
  <c r="D59" i="1"/>
  <c r="D58" i="1" s="1"/>
  <c r="D79" i="1"/>
  <c r="D151" i="1" s="1"/>
  <c r="D165" i="1" s="1"/>
  <c r="D168" i="1" s="1"/>
  <c r="D84" i="1"/>
  <c r="E59" i="1"/>
  <c r="E58" i="1" s="1"/>
  <c r="E79" i="1"/>
  <c r="E151" i="1" s="1"/>
  <c r="E165" i="1" s="1"/>
  <c r="E84" i="1"/>
  <c r="C140" i="1"/>
  <c r="D140" i="1"/>
  <c r="E140" i="1"/>
  <c r="O60" i="2"/>
  <c r="O42" i="2"/>
  <c r="Q73" i="2" l="1"/>
  <c r="M73" i="2"/>
  <c r="C19" i="2"/>
  <c r="E146" i="1"/>
  <c r="I10" i="1"/>
  <c r="K16" i="3"/>
  <c r="L16" i="3" s="1"/>
  <c r="F27" i="3"/>
  <c r="J27" i="3"/>
  <c r="I27" i="3"/>
  <c r="E27" i="3"/>
  <c r="S73" i="2"/>
  <c r="R73" i="2"/>
  <c r="O73" i="2"/>
  <c r="P73" i="2"/>
  <c r="Q65" i="2"/>
  <c r="P65" i="2"/>
  <c r="N65" i="2"/>
  <c r="R65" i="2"/>
  <c r="S65" i="2"/>
  <c r="M65" i="2"/>
  <c r="R60" i="2"/>
  <c r="L61" i="2"/>
  <c r="C60" i="2"/>
  <c r="L60" i="2" s="1"/>
  <c r="L49" i="2"/>
  <c r="C26" i="3"/>
  <c r="C65" i="2"/>
  <c r="L65" i="2" s="1"/>
  <c r="L43" i="2"/>
  <c r="C41" i="2"/>
  <c r="L20" i="2"/>
  <c r="M42" i="2"/>
  <c r="Q60" i="2"/>
  <c r="M60" i="2"/>
  <c r="D27" i="3"/>
  <c r="N60" i="2"/>
  <c r="I59" i="2"/>
  <c r="H27" i="3"/>
  <c r="E166" i="1"/>
  <c r="C153" i="1"/>
  <c r="D153" i="1"/>
  <c r="E77" i="1"/>
  <c r="E148" i="1" s="1"/>
  <c r="E170" i="1" s="1"/>
  <c r="C25" i="3"/>
  <c r="C29" i="3"/>
  <c r="C27" i="3" s="1"/>
  <c r="L30" i="2"/>
  <c r="L42" i="2"/>
  <c r="D128" i="1"/>
  <c r="E23" i="1"/>
  <c r="E46" i="1" s="1"/>
  <c r="C73" i="2"/>
  <c r="L73" i="2" s="1"/>
  <c r="D23" i="1"/>
  <c r="D46" i="1" s="1"/>
  <c r="I89" i="3"/>
  <c r="I95" i="3" s="1"/>
  <c r="G59" i="2"/>
  <c r="G72" i="2" s="1"/>
  <c r="P42" i="2"/>
  <c r="P19" i="2"/>
  <c r="O41" i="2"/>
  <c r="F88" i="3"/>
  <c r="Q42" i="2"/>
  <c r="N42" i="2"/>
  <c r="R41" i="2"/>
  <c r="R42" i="2"/>
  <c r="E59" i="2"/>
  <c r="E72" i="2" s="1"/>
  <c r="E88" i="3"/>
  <c r="G94" i="3"/>
  <c r="D94" i="3"/>
  <c r="H94" i="3"/>
  <c r="J94" i="3"/>
  <c r="I94" i="3"/>
  <c r="Q19" i="2"/>
  <c r="O19" i="2"/>
  <c r="R19" i="2"/>
  <c r="N19" i="2"/>
  <c r="M19" i="2"/>
  <c r="D87" i="3"/>
  <c r="G27" i="3"/>
  <c r="C128" i="1"/>
  <c r="C12" i="5"/>
  <c r="L45" i="2"/>
  <c r="C18" i="2"/>
  <c r="D20" i="1"/>
  <c r="H10" i="1" s="1"/>
  <c r="E96" i="1"/>
  <c r="E128" i="1"/>
  <c r="E139" i="1" s="1"/>
  <c r="C36" i="1"/>
  <c r="C23" i="1" s="1"/>
  <c r="C46" i="1" s="1"/>
  <c r="L66" i="2"/>
  <c r="C77" i="1"/>
  <c r="C148" i="1" s="1"/>
  <c r="C170" i="1" s="1"/>
  <c r="D77" i="1"/>
  <c r="D148" i="1" s="1"/>
  <c r="D170" i="1" s="1"/>
  <c r="C20" i="3" l="1"/>
  <c r="D8" i="3" s="1"/>
  <c r="C78" i="2"/>
  <c r="E167" i="1"/>
  <c r="E168" i="1" s="1"/>
  <c r="E143" i="1"/>
  <c r="E157" i="1" s="1"/>
  <c r="E161" i="1" s="1"/>
  <c r="E163" i="1" s="1"/>
  <c r="F94" i="3"/>
  <c r="F98" i="3"/>
  <c r="I98" i="3"/>
  <c r="E94" i="3"/>
  <c r="E98" i="3"/>
  <c r="D139" i="1"/>
  <c r="I72" i="2"/>
  <c r="Q41" i="2"/>
  <c r="E153" i="1"/>
  <c r="C20" i="1"/>
  <c r="D146" i="1"/>
  <c r="E155" i="1"/>
  <c r="E173" i="1" s="1"/>
  <c r="E66" i="1"/>
  <c r="E49" i="1" s="1"/>
  <c r="E90" i="1" s="1"/>
  <c r="C23" i="3"/>
  <c r="C139" i="1"/>
  <c r="C143" i="1" s="1"/>
  <c r="L41" i="2"/>
  <c r="D66" i="1"/>
  <c r="D49" i="1" s="1"/>
  <c r="D90" i="1" s="1"/>
  <c r="D93" i="1" s="1"/>
  <c r="C30" i="3"/>
  <c r="L19" i="2"/>
  <c r="C15" i="5"/>
  <c r="D12" i="5"/>
  <c r="H59" i="2"/>
  <c r="J59" i="2"/>
  <c r="J89" i="3"/>
  <c r="R43" i="2"/>
  <c r="P41" i="2"/>
  <c r="M41" i="2"/>
  <c r="D59" i="2"/>
  <c r="F59" i="2"/>
  <c r="F72" i="2" s="1"/>
  <c r="N72" i="2" s="1"/>
  <c r="N41" i="2"/>
  <c r="H93" i="3"/>
  <c r="E93" i="3"/>
  <c r="I93" i="3"/>
  <c r="F93" i="3"/>
  <c r="J93" i="3"/>
  <c r="D93" i="3"/>
  <c r="G93" i="3"/>
  <c r="D96" i="1"/>
  <c r="D18" i="2"/>
  <c r="D78" i="2" s="1"/>
  <c r="C66" i="1"/>
  <c r="C49" i="1" s="1"/>
  <c r="C90" i="1" s="1"/>
  <c r="C93" i="1" s="1"/>
  <c r="Q12" i="5" l="1"/>
  <c r="G12" i="5"/>
  <c r="D143" i="1"/>
  <c r="D157" i="1" s="1"/>
  <c r="D161" i="1" s="1"/>
  <c r="D163" i="1" s="1"/>
  <c r="E147" i="1"/>
  <c r="E169" i="1" s="1"/>
  <c r="E93" i="1"/>
  <c r="G10" i="1"/>
  <c r="A180" i="1"/>
  <c r="J95" i="3"/>
  <c r="J98" i="3"/>
  <c r="I76" i="2"/>
  <c r="O72" i="2"/>
  <c r="E92" i="1"/>
  <c r="I11" i="1" s="1"/>
  <c r="C92" i="1"/>
  <c r="G11" i="1" s="1"/>
  <c r="C147" i="1"/>
  <c r="C169" i="1" s="1"/>
  <c r="R59" i="2"/>
  <c r="J72" i="2"/>
  <c r="Q59" i="2"/>
  <c r="H72" i="2"/>
  <c r="P72" i="2" s="1"/>
  <c r="D72" i="2"/>
  <c r="P59" i="2"/>
  <c r="O59" i="2"/>
  <c r="D92" i="1"/>
  <c r="H11" i="1" s="1"/>
  <c r="D147" i="1"/>
  <c r="D169" i="1" s="1"/>
  <c r="C157" i="1"/>
  <c r="C161" i="1" s="1"/>
  <c r="C163" i="1" s="1"/>
  <c r="C96" i="1"/>
  <c r="C146" i="1"/>
  <c r="C155" i="1" s="1"/>
  <c r="C173" i="1" s="1"/>
  <c r="D155" i="1"/>
  <c r="D173" i="1" s="1"/>
  <c r="C59" i="2"/>
  <c r="C72" i="2" s="1"/>
  <c r="M59" i="2"/>
  <c r="N59" i="2"/>
  <c r="E18" i="2"/>
  <c r="E78" i="2" s="1"/>
  <c r="D20" i="3"/>
  <c r="C92" i="3" s="1"/>
  <c r="G76" i="2"/>
  <c r="G92" i="1" l="1"/>
  <c r="G21" i="3"/>
  <c r="S72" i="2"/>
  <c r="R72" i="2"/>
  <c r="Q72" i="2"/>
  <c r="I21" i="3"/>
  <c r="I38" i="3" s="1"/>
  <c r="D76" i="2"/>
  <c r="M72" i="2"/>
  <c r="L59" i="2"/>
  <c r="H76" i="2"/>
  <c r="J76" i="2"/>
  <c r="D45" i="3"/>
  <c r="D80" i="3"/>
  <c r="E20" i="3"/>
  <c r="F18" i="2"/>
  <c r="F78" i="2" s="1"/>
  <c r="F76" i="2"/>
  <c r="E76" i="2"/>
  <c r="G38" i="3"/>
  <c r="C76" i="2"/>
  <c r="L72" i="2"/>
  <c r="G81" i="3" l="1"/>
  <c r="G48" i="3"/>
  <c r="I81" i="3"/>
  <c r="I48" i="3"/>
  <c r="G83" i="3"/>
  <c r="E21" i="3"/>
  <c r="E38" i="3" s="1"/>
  <c r="L76" i="2"/>
  <c r="I42" i="3"/>
  <c r="H21" i="3"/>
  <c r="H38" i="3" s="1"/>
  <c r="P76" i="2"/>
  <c r="Q76" i="2"/>
  <c r="F21" i="3"/>
  <c r="F38" i="3" s="1"/>
  <c r="N76" i="2"/>
  <c r="O76" i="2"/>
  <c r="S76" i="2"/>
  <c r="J21" i="3"/>
  <c r="J38" i="3" s="1"/>
  <c r="R76" i="2"/>
  <c r="M76" i="2"/>
  <c r="D21" i="3"/>
  <c r="D38" i="3" s="1"/>
  <c r="D81" i="3" s="1"/>
  <c r="E45" i="3"/>
  <c r="E80" i="3"/>
  <c r="F20" i="3"/>
  <c r="G18" i="2"/>
  <c r="G78" i="2" s="1"/>
  <c r="C21" i="3"/>
  <c r="C38" i="3" s="1"/>
  <c r="C42" i="3" s="1"/>
  <c r="G42" i="3"/>
  <c r="I83" i="3" l="1"/>
  <c r="H81" i="3"/>
  <c r="H83" i="3" s="1"/>
  <c r="H48" i="3"/>
  <c r="J81" i="3"/>
  <c r="J48" i="3"/>
  <c r="F81" i="3"/>
  <c r="F83" i="3" s="1"/>
  <c r="F48" i="3"/>
  <c r="E81" i="3"/>
  <c r="E48" i="3"/>
  <c r="D83" i="3"/>
  <c r="D48" i="3"/>
  <c r="D68" i="3" s="1"/>
  <c r="D42" i="3"/>
  <c r="H42" i="3"/>
  <c r="J42" i="3"/>
  <c r="F45" i="3"/>
  <c r="F80" i="3"/>
  <c r="E42" i="3"/>
  <c r="H18" i="2"/>
  <c r="H78" i="2" s="1"/>
  <c r="G20" i="3"/>
  <c r="F42" i="3"/>
  <c r="E83" i="3" l="1"/>
  <c r="J83" i="3"/>
  <c r="E47" i="3"/>
  <c r="E68" i="3" s="1"/>
  <c r="D85" i="3"/>
  <c r="D99" i="3" s="1"/>
  <c r="G45" i="3"/>
  <c r="G80" i="3"/>
  <c r="H20" i="3"/>
  <c r="I18" i="2"/>
  <c r="I78" i="2" s="1"/>
  <c r="F47" i="3" l="1"/>
  <c r="F68" i="3" s="1"/>
  <c r="E85" i="3"/>
  <c r="E99" i="3" s="1"/>
  <c r="H45" i="3"/>
  <c r="H80" i="3"/>
  <c r="J18" i="2"/>
  <c r="J78" i="2" s="1"/>
  <c r="I20" i="3"/>
  <c r="G47" i="3" l="1"/>
  <c r="G68" i="3" s="1"/>
  <c r="F85" i="3"/>
  <c r="F99" i="3" s="1"/>
  <c r="I45" i="3"/>
  <c r="I80" i="3"/>
  <c r="J20" i="3"/>
  <c r="H47" i="3" l="1"/>
  <c r="H68" i="3" s="1"/>
  <c r="G85" i="3"/>
  <c r="G99" i="3" s="1"/>
  <c r="J45" i="3"/>
  <c r="J80" i="3"/>
  <c r="I47" i="3" l="1"/>
  <c r="I68" i="3" s="1"/>
  <c r="H85" i="3"/>
  <c r="H99" i="3" s="1"/>
  <c r="J47" i="3" l="1"/>
  <c r="J68" i="3" s="1"/>
  <c r="J85" i="3" s="1"/>
  <c r="J99" i="3" s="1"/>
  <c r="I85" i="3"/>
  <c r="I99" i="3" s="1"/>
</calcChain>
</file>

<file path=xl/sharedStrings.xml><?xml version="1.0" encoding="utf-8"?>
<sst xmlns="http://schemas.openxmlformats.org/spreadsheetml/2006/main" count="690" uniqueCount="580">
  <si>
    <t>VERANTWOORDELIJKE:</t>
  </si>
  <si>
    <t>LAATSTE BESCHIKBARE JAAR:</t>
  </si>
  <si>
    <t>JAARREKENING in Euro</t>
  </si>
  <si>
    <t>Codes</t>
  </si>
  <si>
    <t>BALANS</t>
  </si>
  <si>
    <t>ACTIVA</t>
  </si>
  <si>
    <t xml:space="preserve"> </t>
  </si>
  <si>
    <t>VASTE ACTIVA</t>
  </si>
  <si>
    <t>20/28</t>
  </si>
  <si>
    <t xml:space="preserve">I. Oprichtingskosten      </t>
  </si>
  <si>
    <t xml:space="preserve">II. Immateriele vaste activa </t>
  </si>
  <si>
    <t xml:space="preserve">III. Materiele vaste activa </t>
  </si>
  <si>
    <t>22/27</t>
  </si>
  <si>
    <t xml:space="preserve">A. Terreinen en gebouwen                                               </t>
  </si>
  <si>
    <t xml:space="preserve">B. Installaties,machines en uitrusting                       </t>
  </si>
  <si>
    <t xml:space="preserve">C. Meubilair en rollend materieel                            </t>
  </si>
  <si>
    <t xml:space="preserve">D. Leasing en soortgelijke rechten                            </t>
  </si>
  <si>
    <t xml:space="preserve">E. Overige materiele vaste activa                                </t>
  </si>
  <si>
    <t xml:space="preserve">IV. Financiele vaste activa                                              </t>
  </si>
  <si>
    <t>-</t>
  </si>
  <si>
    <t xml:space="preserve">VLOTTENDE ACTIVA                                                     </t>
  </si>
  <si>
    <t>29/58</t>
  </si>
  <si>
    <t xml:space="preserve">V. Vorderingen op meer dan 1 jaar                             </t>
  </si>
  <si>
    <t xml:space="preserve">VII. Vorderingen ten hoogste 1 jaar                              </t>
  </si>
  <si>
    <t>40/41</t>
  </si>
  <si>
    <t xml:space="preserve">A. Werkingsvorderingen                                                 </t>
  </si>
  <si>
    <t xml:space="preserve">B. Overige vorderingen                                                   </t>
  </si>
  <si>
    <t xml:space="preserve">VIII. Geldbeleggingen                                                         </t>
  </si>
  <si>
    <t>50/53</t>
  </si>
  <si>
    <t xml:space="preserve">IX. Liquide middelen                                                           </t>
  </si>
  <si>
    <t>54/58</t>
  </si>
  <si>
    <t xml:space="preserve">X. Overlopende rekeningen actief                               </t>
  </si>
  <si>
    <t>490/1</t>
  </si>
  <si>
    <t>=</t>
  </si>
  <si>
    <t>TOTAAL DER ACTIVA</t>
  </si>
  <si>
    <t>20/58</t>
  </si>
  <si>
    <t>_</t>
  </si>
  <si>
    <t/>
  </si>
  <si>
    <t>PASSIVA</t>
  </si>
  <si>
    <t xml:space="preserve">EIGEN MIDDELEN                                                          </t>
  </si>
  <si>
    <t>10/15</t>
  </si>
  <si>
    <t xml:space="preserve">III.Herwaarderingsmeerwaarden                                      </t>
  </si>
  <si>
    <t>IV. Bestemde fondsen</t>
  </si>
  <si>
    <t xml:space="preserve">V. Overgedragen winst(verlies)                               </t>
  </si>
  <si>
    <t xml:space="preserve">VI.Kapitaalsubsidies                                                 </t>
  </si>
  <si>
    <t>VOORZIENINGEN EN UITGESTELDE BELASTINGEN</t>
  </si>
  <si>
    <t>A.Voorzieningen voor risico's en kosten</t>
  </si>
  <si>
    <t>160/6</t>
  </si>
  <si>
    <t xml:space="preserve">1,.Pensioenen en soortgelijke verplicht.                     </t>
  </si>
  <si>
    <t xml:space="preserve">2. Belastingen                     </t>
  </si>
  <si>
    <t xml:space="preserve">3.Grote herstellings-en onderhoudswerken             </t>
  </si>
  <si>
    <t xml:space="preserve">4.Overige risico's en kosten                                            </t>
  </si>
  <si>
    <t>163/5</t>
  </si>
  <si>
    <t>SCHULDEN</t>
  </si>
  <si>
    <t>17/49</t>
  </si>
  <si>
    <t xml:space="preserve">VIII. Schulden op meer dan 1 jaar                                    </t>
  </si>
  <si>
    <t xml:space="preserve">A.Financiele schulden                                                        </t>
  </si>
  <si>
    <t>170/4</t>
  </si>
  <si>
    <t>1. Achtergestelde leningen</t>
  </si>
  <si>
    <t>2. Niet achtergestelde obligatieleningen</t>
  </si>
  <si>
    <t>3. Leasingschulden</t>
  </si>
  <si>
    <t xml:space="preserve">4. Kredietinstellingen                                                             </t>
  </si>
  <si>
    <t xml:space="preserve">5. Overige leningen                                                                </t>
  </si>
  <si>
    <t>C.Ontvangen vooruitbetalingen op bestelling</t>
  </si>
  <si>
    <t>D. Overige schulden</t>
  </si>
  <si>
    <t>178/9</t>
  </si>
  <si>
    <t xml:space="preserve">IX. Schulden op ten hoogste 1 jaar                                 </t>
  </si>
  <si>
    <t>42/48</t>
  </si>
  <si>
    <t xml:space="preserve">A. Schulden die binnen het jr vervalllen                       </t>
  </si>
  <si>
    <t xml:space="preserve">B. Financiele schulden                                                       </t>
  </si>
  <si>
    <t xml:space="preserve">1. Kredietinstellingen                                                             </t>
  </si>
  <si>
    <t>430/8</t>
  </si>
  <si>
    <t xml:space="preserve">2. Overige leningen                                                               </t>
  </si>
  <si>
    <t xml:space="preserve">C. Werkingsschulden                                                          </t>
  </si>
  <si>
    <t xml:space="preserve">E. Schulden mbt belast,bezold,soc last                       </t>
  </si>
  <si>
    <t xml:space="preserve">1. Belastingen                                                                          </t>
  </si>
  <si>
    <t>450/3</t>
  </si>
  <si>
    <t xml:space="preserve">2. Bezoldigingen en soc.lasten                                       </t>
  </si>
  <si>
    <t>454/9</t>
  </si>
  <si>
    <t xml:space="preserve">F. Overige schulden                                                             </t>
  </si>
  <si>
    <t>47/48</t>
  </si>
  <si>
    <t xml:space="preserve">X. Overlopende rekeningen passief                               </t>
  </si>
  <si>
    <t>492/3</t>
  </si>
  <si>
    <t>TOTAAL DER PASSIVA</t>
  </si>
  <si>
    <t>10/49</t>
  </si>
  <si>
    <t>Is de balans in evenwicht ?</t>
  </si>
  <si>
    <t>code</t>
  </si>
  <si>
    <t>RESULTATENREKENING</t>
  </si>
  <si>
    <t>I. Werkingsopbrengsten</t>
  </si>
  <si>
    <t>A.  Werkingsopbrengsten</t>
  </si>
  <si>
    <t>B.  Wijziging in voorraad gereed product</t>
  </si>
  <si>
    <t>C.  Geproduceerde vaste activa</t>
  </si>
  <si>
    <t>D. Lidgelden, legaten en subsidies</t>
  </si>
  <si>
    <t>waarvan interest- en kapitaalsubsidies</t>
  </si>
  <si>
    <t>E. Overige bedrijfsopbrengsten</t>
  </si>
  <si>
    <t>II. Werkingskosten</t>
  </si>
  <si>
    <t>A. Goederen en producten</t>
  </si>
  <si>
    <t>B.  Diensten en diverse leveringen</t>
  </si>
  <si>
    <t>C.  Bezoldigingen, sociale lasten en pensioenen</t>
  </si>
  <si>
    <t>D.  Afschr. en waardeverm. op OK, IVA en MVA</t>
  </si>
  <si>
    <t>E.  Waardeverminderingen op voorraden en werkingsvorderingen</t>
  </si>
  <si>
    <t>631/4</t>
  </si>
  <si>
    <t>F.  Voorzieningen voor risico's en kosten</t>
  </si>
  <si>
    <t>635/7</t>
  </si>
  <si>
    <t>G.  Andere werkingskosten</t>
  </si>
  <si>
    <t>640/8</t>
  </si>
  <si>
    <t>H.  Als herstructureringskosten geactiveerde werkingskosten (-)</t>
  </si>
  <si>
    <t>III. Werkingsresultaat</t>
  </si>
  <si>
    <t>70/64</t>
  </si>
  <si>
    <t>IV. Financiële opbrengsten</t>
  </si>
  <si>
    <t>A.  Opbrengsten uit financiële vaste activa</t>
  </si>
  <si>
    <t>B.  Opbrengsten uit vlottende activa</t>
  </si>
  <si>
    <t>C. Overige financiële opbrengsten</t>
  </si>
  <si>
    <t>752/9</t>
  </si>
  <si>
    <t>V. Financiële kosten</t>
  </si>
  <si>
    <t>A.  Kosten van schulden</t>
  </si>
  <si>
    <t>B.  Waardevermind. op vlottende activa andere dan bedoeld onder II E</t>
  </si>
  <si>
    <t>C. Andere financiële kosten</t>
  </si>
  <si>
    <t>652/9</t>
  </si>
  <si>
    <t>A.  Uitz. afschr. en waardevermind. op OK, IVA en MVA</t>
  </si>
  <si>
    <t xml:space="preserve">C.  Voorzieningen voor uitzonderlijke risico's en kosten </t>
  </si>
  <si>
    <t>D.  Minderwaarden bij de realisatie van vaste activa</t>
  </si>
  <si>
    <t>E.  Andere uitzonderlijke kosten</t>
  </si>
  <si>
    <t>F.  Als herstructureringskosten geactiveerde uitzonderlijke kosten</t>
  </si>
  <si>
    <t>X. Belastingen</t>
  </si>
  <si>
    <t>67/77</t>
  </si>
  <si>
    <t>Belastingen</t>
  </si>
  <si>
    <t>670/3</t>
  </si>
  <si>
    <t>Regularisatie van de belastingen</t>
  </si>
  <si>
    <t>XI. Resultaat van het boekjaar</t>
  </si>
  <si>
    <t>7/6</t>
  </si>
  <si>
    <t>RATIO-ANALYSE</t>
  </si>
  <si>
    <t>Solvabiliteit (%)</t>
  </si>
  <si>
    <t>Liquiditeit</t>
  </si>
  <si>
    <t>Dekkingsgraad: interestdekking</t>
  </si>
  <si>
    <t>Dekkingsgraad: totale dekking</t>
  </si>
  <si>
    <t>Nettokas</t>
  </si>
  <si>
    <t>Recurrente uitgaven</t>
  </si>
  <si>
    <t>Nettokas/recurrente uitgaven (%)</t>
  </si>
  <si>
    <t>Resultaat van de gewone werkingsuitoefening</t>
  </si>
  <si>
    <t>+ niet-kaskosten</t>
  </si>
  <si>
    <t>- in resultaatname kapitaalsubsidies</t>
  </si>
  <si>
    <t>Cashflow vóór aflossingen</t>
  </si>
  <si>
    <t>- aflossingen</t>
  </si>
  <si>
    <t>Cashflow na aflossingen</t>
  </si>
  <si>
    <t>D.  1 Afschr. en waardeverm. op OK, IVA en MVA van lopende projecten</t>
  </si>
  <si>
    <t>D.  2 Afschr. en waardeverm. op OK, IVA en MVA van dit project</t>
  </si>
  <si>
    <t>D.  3 Afschr. en waardeverm. op OK, IVA en MVA van andere nieuwe projecten</t>
  </si>
  <si>
    <t>A. 1 Kosten van schulden lopende leningen</t>
  </si>
  <si>
    <t>A. 2 Kosten van schulden nieuwe lening voor dit project</t>
  </si>
  <si>
    <t>A. 3 Kosten van schulden andere nieuwe leningen</t>
  </si>
  <si>
    <t>UITGEBREIDE CASHFLOW</t>
  </si>
  <si>
    <t>Resultaat van het boekjaar</t>
  </si>
  <si>
    <t>Gebruikstoelagen vroegere alternatieve projecten</t>
  </si>
  <si>
    <t>Elementen uit het werkingsresultaat</t>
  </si>
  <si>
    <t>Afschrijvingen en waardeverminderingen op oprichtingskosten, immateriële en materiële vaste activa</t>
  </si>
  <si>
    <t>Waardeverminderingen op voorraden en vorderingen</t>
  </si>
  <si>
    <t>Voorzieningen voor risico's en kosten (toevoeging / besteding en terugneming)</t>
  </si>
  <si>
    <t>Elementen uit het financieel resultaat</t>
  </si>
  <si>
    <t>In resultaat genomen kapitaalsubsidies</t>
  </si>
  <si>
    <t>Waardeverminderingen op andere vlottende activa</t>
  </si>
  <si>
    <t>Elementen uit het uitzonderlijk resultaat</t>
  </si>
  <si>
    <t>Terugneming van afschrijvingen en waardeverminderingen op immateriële en materiële vaste activa</t>
  </si>
  <si>
    <t>Terugneming van voorzieningen voor uitzonderlijke risico's en kosten</t>
  </si>
  <si>
    <t>Uitzonderlijke afschrijvingen en waardeverminderingen op oprichtingskosten, immateriële en materiële vaste activa</t>
  </si>
  <si>
    <t>Voorzieningen voor uitzonderlijke risico's en kosten (toevoeging / besteding en terugneming)</t>
  </si>
  <si>
    <t>Minderwaarden op de realisatie van vaste activa</t>
  </si>
  <si>
    <t>Uitgebreide cashflow</t>
  </si>
  <si>
    <t xml:space="preserve">Geprojecteerde dekkingsgraad </t>
  </si>
  <si>
    <t>LIQUIDITEITENPLANNING</t>
  </si>
  <si>
    <t>Nettokaspositie begin boekjaar</t>
  </si>
  <si>
    <t>(1)</t>
  </si>
  <si>
    <t>Cashflow na aflossing leningen</t>
  </si>
  <si>
    <t>(2)</t>
  </si>
  <si>
    <t>Kasstromen investering:</t>
  </si>
  <si>
    <t>(3)</t>
  </si>
  <si>
    <t>- vereffening (facturen/aankoopakten/…) van lopende projecten</t>
  </si>
  <si>
    <t>- vereffeningen van dit project</t>
  </si>
  <si>
    <t>- vereffening van andere nieuwe projecten</t>
  </si>
  <si>
    <t>Kasstromen financiering</t>
  </si>
  <si>
    <t>(4)</t>
  </si>
  <si>
    <t>Ten gelde gemaakte activa :</t>
  </si>
  <si>
    <t>+ Boekwaarde van verkochte activa</t>
  </si>
  <si>
    <t>Bancaire leningen:</t>
  </si>
  <si>
    <t>+ opgenomen leningbedragen dit project</t>
  </si>
  <si>
    <t>+ opgenomen leningbedragen andere projecten</t>
  </si>
  <si>
    <t>Overige leningen:</t>
  </si>
  <si>
    <t>Subsidies of schenkingen:</t>
  </si>
  <si>
    <t>Nettokaspositie einde boekjaar</t>
  </si>
  <si>
    <t>(5)</t>
  </si>
  <si>
    <t>Opmerkingen</t>
  </si>
  <si>
    <r>
      <rPr>
        <b/>
        <sz val="10"/>
        <rFont val="Arial"/>
        <family val="2"/>
      </rPr>
      <t>Algemeen</t>
    </r>
    <r>
      <rPr>
        <sz val="10"/>
        <rFont val="Arial"/>
        <family val="2"/>
      </rPr>
      <t xml:space="preserve">
De liquiditeitenplanning geeft een beeld van de nettokaspositie per jaar:
Nettokas=geldbeleggingen (50/53)+ liquide middelen (53/58)- bancaire schulden op korte termijn (43)
De aanvrager dient elk jaar met een positieve nettokas af te sluiten. Een negatieve nettokas betekent dat er permanent kastekorten zijn. Dit dient dan verholpen te worden door verbetering van de  financieringsstructuur en/of via structurele maatregelen ter verhoging van de recurrente kasstromen.</t>
    </r>
  </si>
  <si>
    <r>
      <rPr>
        <b/>
        <sz val="10"/>
        <rFont val="Arial"/>
        <family val="2"/>
      </rPr>
      <t>(1)</t>
    </r>
    <r>
      <rPr>
        <sz val="10"/>
        <rFont val="Arial"/>
        <family val="2"/>
      </rPr>
      <t xml:space="preserve"> nettokas begin huidig boekjaar = nettokas einde vorig boekjaar = geldbeleggingen (50/53)  + liquide middelen (53/58) - bancaire schulden op korte termijn (43)</t>
    </r>
  </si>
  <si>
    <r>
      <rPr>
        <b/>
        <sz val="10"/>
        <rFont val="Arial"/>
        <family val="2"/>
      </rPr>
      <t>(2)</t>
    </r>
    <r>
      <rPr>
        <sz val="10"/>
        <rFont val="Arial"/>
        <family val="2"/>
      </rPr>
      <t xml:space="preserve"> Cashflow na aflossingen = uitgebreide cashflow - aflossingen alle  projecten</t>
    </r>
  </si>
  <si>
    <r>
      <rPr>
        <b/>
        <sz val="10"/>
        <rFont val="Arial"/>
        <family val="2"/>
      </rPr>
      <t>(4)</t>
    </r>
    <r>
      <rPr>
        <sz val="10"/>
        <rFont val="Arial"/>
        <family val="2"/>
      </rPr>
      <t xml:space="preserve"> kasstromen financiering: 
- financieringsbedragen worden ook vermeld in het jaar waarin ze worden opgenomen
- schenkingen worden hier enkel opgenomen indien niet opgenomen in de meerjarenplanning onder 764/9 uitzonderlijke opbrengsten</t>
    </r>
  </si>
  <si>
    <r>
      <rPr>
        <b/>
        <sz val="10"/>
        <rFont val="Arial"/>
        <family val="2"/>
      </rPr>
      <t>(5)</t>
    </r>
    <r>
      <rPr>
        <sz val="10"/>
        <rFont val="Arial"/>
        <family val="2"/>
      </rPr>
      <t xml:space="preserve"> nettokaspositie einde boekjaar =
nettokas begin boekjaar
+ cashflow na aflossingen
- kasstromen investeringen
+ kasstromen financiering</t>
    </r>
  </si>
  <si>
    <t>Jaar =&gt;</t>
  </si>
  <si>
    <t>Bedragen in euro</t>
  </si>
  <si>
    <t>Werkingsopbrengsten excl. investeringssubsidies</t>
  </si>
  <si>
    <t>Diensten en diverse leveringen</t>
  </si>
  <si>
    <t>Personeelskosten</t>
  </si>
  <si>
    <t>INVESTERINGSKOST + FINANCIERING:</t>
  </si>
  <si>
    <t>Belangrijk: alle bedragen zonder teken in te vullen</t>
  </si>
  <si>
    <t>Totale investeringskost (incl. BTW, erelonen)</t>
  </si>
  <si>
    <t>Gebouw</t>
  </si>
  <si>
    <t>Grond</t>
  </si>
  <si>
    <t>Externe financiering</t>
  </si>
  <si>
    <t>Bancaire leningen</t>
  </si>
  <si>
    <t>Overige leningen (1)</t>
  </si>
  <si>
    <t>Schenkingen (2)</t>
  </si>
  <si>
    <t>Andere dan VIPA-subsidies (3)</t>
  </si>
  <si>
    <t>Eigen inbreng uit geldbeleggingen+liquide middelen</t>
  </si>
  <si>
    <t>(1) (2) (3) Specifieer verder hieronder</t>
  </si>
  <si>
    <t>Controle: investeringskost = externe financiering+eigen inbreng</t>
  </si>
  <si>
    <t>Toelichting:</t>
  </si>
  <si>
    <t>Gelieve hierboven de totaalbedragen op te nemen van de investering &amp; financiering met betrekking tot dit project. Hou hier ook rekening met reeds bestede bedragen (bv. studiekosten).</t>
  </si>
  <si>
    <t>naam uitlener</t>
  </si>
  <si>
    <t>ondernemingsnummer</t>
  </si>
  <si>
    <t>bedrag</t>
  </si>
  <si>
    <t>looptijd</t>
  </si>
  <si>
    <t>totaal</t>
  </si>
  <si>
    <t>(2) Schenkingen: gelieve te specifiëren met naam schenker, ondernemingsnummer, bedrag</t>
  </si>
  <si>
    <t>naam schenker</t>
  </si>
  <si>
    <t>(3) Andere dan VIPA-subsidies: gelieve te specifiëren met benaming, subsidiërende overheid en bedrag</t>
  </si>
  <si>
    <t>benaming subsidies</t>
  </si>
  <si>
    <t>subsidiërende overheid</t>
  </si>
  <si>
    <t>subsidiebedrag</t>
  </si>
  <si>
    <t>subsidie1</t>
  </si>
  <si>
    <t>overheid</t>
  </si>
  <si>
    <t>subsidie2</t>
  </si>
  <si>
    <t>subsidie3</t>
  </si>
  <si>
    <t>subsidie4</t>
  </si>
  <si>
    <t>Gelieve hieronder verder de detailleren: overige leningen, schenkingen en andere dan VIPA-subsidies.</t>
  </si>
  <si>
    <t>(1) Overige leningen: gelieve te specifiëren met naam uitlener, ondernemingsnummer, bedrag, looptijd, intrest + bewijs van toezegging</t>
  </si>
  <si>
    <t>intrest%</t>
  </si>
  <si>
    <t>bijlage (gelieve te kiezen): uittreksel notulen uitlener/mail uitlener/andere: …</t>
  </si>
  <si>
    <t>bijlage (gelieve te kiezen): subsidiebesluit of subsidiereglement/beslissing gemachtigd orgaan/mail/andere: …</t>
  </si>
  <si>
    <t>bijlage (gelieve te kiezen): uittreksel notulen van de schenker/mail van de schenker/andere: …</t>
  </si>
  <si>
    <t>Bewijs toezegging: gelieve toe te voegen</t>
  </si>
  <si>
    <t xml:space="preserve">F. Activa in aanbouw en vooruitbetalingen       </t>
  </si>
  <si>
    <t xml:space="preserve">I. Fondsen van de vereniging  of stichting                                                             </t>
  </si>
  <si>
    <t>B. Voorzieningen voor terug te betalen subsidies en legaten  en voor schenkingen met terugnemingsrecht</t>
  </si>
  <si>
    <t xml:space="preserve">B.Handelsschulden                                        </t>
  </si>
  <si>
    <t>Vooruitbetalingen op bestellingen</t>
  </si>
  <si>
    <t>F. Niet recurrente bedrijfsopbrengsten</t>
  </si>
  <si>
    <t>76A</t>
  </si>
  <si>
    <t>I.  Niet-recurrente werkingskosten</t>
  </si>
  <si>
    <t>66A</t>
  </si>
  <si>
    <t>D. Niet-recurrente financiële kosten</t>
  </si>
  <si>
    <t>66B</t>
  </si>
  <si>
    <t>D. Niet-recurrente financiële opbrengsten</t>
  </si>
  <si>
    <t>76B</t>
  </si>
  <si>
    <t>VI. Resultaat van het boekjaar vóór belastingen</t>
  </si>
  <si>
    <t>waarvan:</t>
  </si>
  <si>
    <t xml:space="preserve">Terugn. afschr. en waardevermind. op immat. en materiële vaste activa </t>
  </si>
  <si>
    <t xml:space="preserve">Terugneming van voorzieningen voor uitzonderlijke risico's en kosten </t>
  </si>
  <si>
    <t xml:space="preserve">Meerwaarden bij de realisatie van vaste activa </t>
  </si>
  <si>
    <t>Andere uitzonderlijke opbrengsten</t>
  </si>
  <si>
    <t>+ gebruikstoelagen</t>
  </si>
  <si>
    <t>geldbeleggingen en liquide middelen</t>
  </si>
  <si>
    <t>recurrente uitgaven</t>
  </si>
  <si>
    <t>solvabiliteitsratio (%)</t>
  </si>
  <si>
    <t>liquiditeitsratio (acid test)</t>
  </si>
  <si>
    <t xml:space="preserve">VI. Voorraden en bestellingen in uitvoering                                                                </t>
  </si>
  <si>
    <t>635/9</t>
  </si>
  <si>
    <t>70/76A</t>
  </si>
  <si>
    <t>60/66A</t>
  </si>
  <si>
    <t>70/66A</t>
  </si>
  <si>
    <t>75/76B</t>
  </si>
  <si>
    <t>65/66B</t>
  </si>
  <si>
    <t>70/66B</t>
  </si>
  <si>
    <t>E.  Overige bedrijfsopbrengsten</t>
  </si>
  <si>
    <t>Niet-recurrente financiële opbrengsten</t>
  </si>
  <si>
    <t>Niet-recurrente financiële kosten</t>
  </si>
  <si>
    <t>+ schenkingen (enkel indien niet bij uitzonderlijke opbrengsten in meerjarenplanning)</t>
  </si>
  <si>
    <t>+ andere subsidies dan VIPA-subsidies</t>
  </si>
  <si>
    <t>764/8</t>
  </si>
  <si>
    <t>664/7</t>
  </si>
  <si>
    <t xml:space="preserve"> waarvan: Bestemde fondsen voor investeringen</t>
  </si>
  <si>
    <t>Stappen:</t>
  </si>
  <si>
    <t>Alleen de lijnen in het blauw zijn in te vullen. Zwarte cellen bevatten formules. Groene cellen berekenen eerst op basis van een formule maar kunnen wel worden overschreven.</t>
  </si>
  <si>
    <t>De zwarte cellen zijn formules die niet mogen overschreven worden.</t>
  </si>
  <si>
    <t>Uitgebreide cashlfow</t>
  </si>
  <si>
    <t>Gelieve in een wordbijlage wat toelichting te verschaffen i.v.m. de gevolgde assumpties met betrekking tot bvb groei (indexering/reële groeicijfers). Afwijkingen tussen groeicijfers van opbrengsten en kosten worden best toegelicht.</t>
  </si>
  <si>
    <t>Liquiditeitenplanning</t>
  </si>
  <si>
    <t>Aandachtspunten:</t>
  </si>
  <si>
    <t>Aandachtspunten</t>
  </si>
  <si>
    <t>- die overeenstemming met het bedrag in 'kostprijs+financiering' geldt sowieso ook voor 'opgenomen leningbedragen voor dit project' alsook voor 'VIPA-subsidies'</t>
  </si>
  <si>
    <t>Evolutie projecties:</t>
  </si>
  <si>
    <t xml:space="preserve">- de VIPA-subsidies onder liquiditeitenplanning betreffen enkel de klassieke subsidies die gedurende de bouwperiode worden uitbetaald. </t>
  </si>
  <si>
    <t>=&gt; het betreft dus geen forfaits of gebruikstoelage omdat de cashimpact reeds in de resultatenrekening zit verwerkt</t>
  </si>
  <si>
    <t>totale recurrente uitgaven</t>
  </si>
  <si>
    <t>Goederen en producten</t>
  </si>
  <si>
    <t>cashflow</t>
  </si>
  <si>
    <t>aflossingen</t>
  </si>
  <si>
    <t>cashflow na aflossingen</t>
  </si>
  <si>
    <t>cf-dekking aflossingen</t>
  </si>
  <si>
    <t>liquiditeitspositie</t>
  </si>
  <si>
    <t>liquiditeitspositie/recurrente uitgaven</t>
  </si>
  <si>
    <t>Duiding en handleiding financieel plan</t>
  </si>
  <si>
    <t>- Historische Balans en Resultatenrekening (Balans+RR)</t>
  </si>
  <si>
    <t>- Meerjarenplanning voor de projecties</t>
  </si>
  <si>
    <t>- Cashflow en liquiditeitenplanning</t>
  </si>
  <si>
    <t>- Kostprijs en financiering van het project</t>
  </si>
  <si>
    <t>1. Doelstelling financieel plan: waarvoor dient het financieel plan?</t>
  </si>
  <si>
    <t>3. Historische Balans en Resultatenrekening (Balans +RR)</t>
  </si>
  <si>
    <t>Wat en hoe in te vullen?</t>
  </si>
  <si>
    <t>zie daartoe stappen bovenaan vanaf D1</t>
  </si>
  <si>
    <t>Welke beoordeling volgt hieruit?</t>
  </si>
  <si>
    <t>HISTORISCHE FINANCIËLE CIJFERS</t>
  </si>
  <si>
    <t>- cash uit interne cashflowgeneratie</t>
  </si>
  <si>
    <t>- schenkingen van derden</t>
  </si>
  <si>
    <t>- leningen</t>
  </si>
  <si>
    <t>voorbeeld:</t>
  </si>
  <si>
    <t>Met voornoemde cashflow kan een lening gedekt worden van:</t>
  </si>
  <si>
    <t>beschikbare cashflow bij voornoemde marge</t>
  </si>
  <si>
    <t>leninglast als % lening</t>
  </si>
  <si>
    <t>draagbare lening</t>
  </si>
  <si>
    <t>multiple</t>
  </si>
  <si>
    <t>Welke vragen kan u eventueel verwachten?</t>
  </si>
  <si>
    <t>balansevenwicht in orde</t>
  </si>
  <si>
    <t>indien 'neen': slechts 1 van beide (17;42)-rubriek werd ingevuld</t>
  </si>
  <si>
    <t>4. Meerjarenplanning</t>
  </si>
  <si>
    <t>2. Scope van het financieel plan</t>
  </si>
  <si>
    <t>- afschrijvingen en waardeverminderingen (63)</t>
  </si>
  <si>
    <t>Het gevolgde formaat is dat van de jaarrekening maar met opsplitsing volgens lopende, huidige en andere nieuwe projecten voor:</t>
  </si>
  <si>
    <t>- intrestkosten (65)</t>
  </si>
  <si>
    <t>Die opsplitsing is nodig voor volgende verificatie:</t>
  </si>
  <si>
    <t>- stemt de in resultaatname van de kapitaalsubsidies overeen met eigen berekening binnen het VIPA</t>
  </si>
  <si>
    <t>- stemmen de intrestkosten voor het huidige project overeen met aangegane lening voor het huidige project</t>
  </si>
  <si>
    <t>Welke aandachtspunten?</t>
  </si>
  <si>
    <t>Knipperlichten:</t>
  </si>
  <si>
    <t>- Onder 'knipperlichten' kan u eventueel al een aantal aandachtspunten vinden</t>
  </si>
  <si>
    <t>- in geval van een capaciteitsuitbreiding: wat is de impact op:</t>
  </si>
  <si>
    <t>- zowel bij vervanging als uitbreiding dient rekening gehouden te worden met:</t>
  </si>
  <si>
    <t>3) Indien er een vervallen RSZ-schuld in de toelichting staat vermeld, wordt dit als een knipperlicht beschouwd. Het kan echter even goed over een louter administratieve vermelding handelen, wat u best ook verder toelicht.</t>
  </si>
  <si>
    <t>HISTORISCHE EVOLUTIES</t>
  </si>
  <si>
    <t>werkingsopbrengsten (excl. intrest-en kapitaalsubsidies)</t>
  </si>
  <si>
    <t>producten</t>
  </si>
  <si>
    <t>diensten en diverse leveringen</t>
  </si>
  <si>
    <t>personeelskosten</t>
  </si>
  <si>
    <t>Bij verkoop van een actief dient de meer/minwaarde hier in de meerjarenplanning te worden opgenomen onder respectievelijk 763 en 663-rekening.</t>
  </si>
  <si>
    <t>Gelieve zeker verder toe te lichten indien de werkingsopbrengsten een andere groeitempo kennen dan de personeelskosten.</t>
  </si>
  <si>
    <t>Indien een lening dan dienen de intrestkosten hier onder de 650-rekening te moeten opgenomen.</t>
  </si>
  <si>
    <t>Knipperlichten</t>
  </si>
  <si>
    <t>Zijn de werkingsopbrengsten niet meer dan de personeelskosten gegroeid?</t>
  </si>
  <si>
    <t>Indien verkoop activa; werd er ook rekening gehouden met een meer-of minderwaarde?</t>
  </si>
  <si>
    <t>Is er in geval van een lening intrest opgenomen of is er in geval van intrest ook een lening?</t>
  </si>
  <si>
    <t>5. Cashflow en liquiditeitenplanning</t>
  </si>
  <si>
    <t xml:space="preserve">Veel gegevens worden overgenomen van de meerjarenplanning. </t>
  </si>
  <si>
    <t>Volgende gegevens dienen nog te worden ingevuld:</t>
  </si>
  <si>
    <t>Vervolgens kan de excel de cashflow berekenen vertrekkende van het resultaat verhoogd met niet-kaskosten (afschrijvingen; waardeverminderingen) en verminderd met de in resultaat genomen kapitaalsubsidies.</t>
  </si>
  <si>
    <t>Hiermee bekomen we de uitgebreide cashflow. Deze uitgebreide cashflow wordt vergeleken met de aflossingen om tot de cashflowdekking te komen.</t>
  </si>
  <si>
    <r>
      <t>De</t>
    </r>
    <r>
      <rPr>
        <b/>
        <sz val="10"/>
        <rFont val="Arial"/>
        <family val="2"/>
      </rPr>
      <t xml:space="preserve"> liquiditeitenplanning</t>
    </r>
    <r>
      <rPr>
        <sz val="10"/>
        <rFont val="Arial"/>
        <family val="2"/>
      </rPr>
      <t xml:space="preserve"> brengt de toekomstige jaarlijkse kaspositie in kaart.</t>
    </r>
  </si>
  <si>
    <t>Hier dienen meer gegevens te worden ingevuld:</t>
  </si>
  <si>
    <t>- kasstromen van investeringen:</t>
  </si>
  <si>
    <t>- vereffening van lopende; huidige en nieuwe projecten</t>
  </si>
  <si>
    <t>- courante, kleinere investeringen (rollend materieel, meubilair…)</t>
  </si>
  <si>
    <t>- courante investeringen bvb. meubilair maar ook onderhoudswerken aan infrastructuur</t>
  </si>
  <si>
    <r>
      <rPr>
        <b/>
        <sz val="10"/>
        <rFont val="Arial"/>
        <family val="2"/>
      </rPr>
      <t>(3)</t>
    </r>
    <r>
      <rPr>
        <sz val="10"/>
        <rFont val="Arial"/>
        <family val="2"/>
      </rPr>
      <t xml:space="preserve"> kasstromen investeringen:
- in een bepaald jaar worden enkel de bedragen vermeld die (vermoedelijk) in dat jaar worden betaald
- de investeringen betreffen zowel reeds in het verleden gestarte, nieuwe gesubsidieerde als andere project(en)
- bouwinvesteringen betreffen zowel het gebouw als de grond
- naast de grote bouwinvesteringen dient rekening gehouden te worden met kleinere, courante investeringen zoals: gepland onderhoud, voorfinanciering wegens uitstel van betaling van subsidies, vervanging rollend materieel,…
- indien vertraging in de kasstromen dan kan hier de investering in nettobedrijfskapitaalbehoefte worden opgenomen. In het jaar dat het geld binnenkomt wordt een desinvestering oof negatief bedrag opgenomen. Voorbeeld: extra 1 mio euro werkingssubsidies worden toegerekend aan 2023 maar komen pas cashflowmatig binnen in 2024. Dan in 2023: bij werkingsopbrengsten: +1 mio euro maar bij de liquiditeitenplanning in 2023: -1 mio euro en in 2024: + 1 mio euro.</t>
    </r>
  </si>
  <si>
    <t>-/+ wijziging nettobedrijfskapitaalbehoefte: positief in jaar van toerekening; negatief in jaar van ontvangst</t>
  </si>
  <si>
    <t>- kasstromen van financiering:</t>
  </si>
  <si>
    <t>boekwaarde van verkochte activa</t>
  </si>
  <si>
    <t>leningen</t>
  </si>
  <si>
    <t>subsidies die tijdens de bouwperiode worden uitbetaald (en niet in de resultatenrekening zitten). Bijgevolg wel de klassieke subsidies; maar niet de gebruikstoelagen of de infrastructuurforfaits VAPH</t>
  </si>
  <si>
    <t>schenkingen van derden</t>
  </si>
  <si>
    <t>Cashflow:</t>
  </si>
  <si>
    <t>Liquiditeitenplanning:</t>
  </si>
  <si>
    <r>
      <t xml:space="preserve">- het totaal van de </t>
    </r>
    <r>
      <rPr>
        <b/>
        <sz val="10"/>
        <rFont val="Arial"/>
        <family val="2"/>
      </rPr>
      <t>opgenomen leningbedragen</t>
    </r>
    <r>
      <rPr>
        <sz val="10"/>
        <rFont val="Arial"/>
        <family val="2"/>
      </rPr>
      <t xml:space="preserve"> alsook van de</t>
    </r>
    <r>
      <rPr>
        <b/>
        <sz val="10"/>
        <rFont val="Arial"/>
        <family val="2"/>
      </rPr>
      <t xml:space="preserve"> VIPA-subsidies </t>
    </r>
    <r>
      <rPr>
        <sz val="10"/>
        <rFont val="Arial"/>
        <family val="2"/>
      </rPr>
      <t>dient over een te stemmen met wat vermeld staat in het tabblad</t>
    </r>
    <r>
      <rPr>
        <b/>
        <sz val="10"/>
        <rFont val="Arial"/>
        <family val="2"/>
      </rPr>
      <t xml:space="preserve"> kostprijs+financiering</t>
    </r>
  </si>
  <si>
    <r>
      <t xml:space="preserve">- het totaal van de </t>
    </r>
    <r>
      <rPr>
        <b/>
        <sz val="10"/>
        <rFont val="Arial"/>
        <family val="2"/>
      </rPr>
      <t xml:space="preserve">vereffeningen voor dit project </t>
    </r>
    <r>
      <rPr>
        <sz val="10"/>
        <rFont val="Arial"/>
        <family val="2"/>
      </rPr>
      <t>zou normaliter dienen overeen te stemmen met het bedrag</t>
    </r>
    <r>
      <rPr>
        <b/>
        <sz val="10"/>
        <rFont val="Arial"/>
        <family val="2"/>
      </rPr>
      <t xml:space="preserve"> totale  investeringskost (incl.BTW) </t>
    </r>
    <r>
      <rPr>
        <sz val="10"/>
        <rFont val="Arial"/>
        <family val="2"/>
      </rPr>
      <t xml:space="preserve">dat in het tabblad </t>
    </r>
    <r>
      <rPr>
        <b/>
        <sz val="10"/>
        <rFont val="Arial"/>
        <family val="2"/>
      </rPr>
      <t>kostprijs+financiering</t>
    </r>
    <r>
      <rPr>
        <sz val="10"/>
        <rFont val="Arial"/>
        <family val="2"/>
      </rPr>
      <t xml:space="preserve"> staat vermeld. Het verschil is eventueel te wijten aan een gedeeltelijke projectuitvoering vóór de planningsperiode</t>
    </r>
  </si>
  <si>
    <t>Uitgebreide cashflow:</t>
  </si>
  <si>
    <t>Lees opmerkingen hieronder - alle bedragen zonder teken in te vullen behalve wijziging nettobedrijfskapitaalbehoefte</t>
  </si>
  <si>
    <t>6. Kostprijs en financiering van het project</t>
  </si>
  <si>
    <t>Dit impliceert zowel de uitgave voor het gebouw als de grond, met inbegrip van bijkomende (fiscale) 
lasten zoals BTW, erelonen, registratierechten, algemene kosten,…</t>
  </si>
  <si>
    <t>- overige leningen</t>
  </si>
  <si>
    <t>- schenkingen</t>
  </si>
  <si>
    <t>- andere dan VIPA-subsidies</t>
  </si>
  <si>
    <t>Welke aandachtspunten:</t>
  </si>
  <si>
    <t>Bijkomende lasten (registratierechten of niet-aftrekbare BTW)</t>
  </si>
  <si>
    <t>Aandachtspunten/extra info</t>
  </si>
  <si>
    <t>VIPA - regelgeving - financiering | Departement Welzijn, Volksgezondheid en Gezin (departementwvg.be)</t>
  </si>
  <si>
    <t>- voor de timing van de VIPA-subsidies kan u zich richten op het betaalschema zoals opgenomen op de VIPA-website. Zie daartoe de link in het tabblad 'nuttige informatie'</t>
  </si>
  <si>
    <t>- voor een indicatie van de betaaltiming van de VIPA-subsidie kan u terecht op de volgende link van de VIPA-website:</t>
  </si>
  <si>
    <t>Subsidiëring - Klassieke subsidies - VIPA | Departement Welzijn, Volksgezondheid en Gezin (departementwvg.be)</t>
  </si>
  <si>
    <t>Meer informatie over BTW vindt u hier:</t>
  </si>
  <si>
    <t>BTW-tarieven:</t>
  </si>
  <si>
    <t>BTW-tarieven - VIPA | Departement Welzijn, Volksgezondheid en Gezin (departementwvg.be)</t>
  </si>
  <si>
    <t>VIPA - Kenniscentrum - Financierings- en waarborgvormen| Departement Welzijn, Volksgezondheid en Gezin (departementwvg.be)</t>
  </si>
  <si>
    <t>Microsoft PowerPoint - AVSB-financiering - opleiding zorgvastgoed.pptx (departementwvg.be)</t>
  </si>
  <si>
    <r>
      <t xml:space="preserve">De </t>
    </r>
    <r>
      <rPr>
        <b/>
        <sz val="10"/>
        <rFont val="Arial"/>
        <family val="2"/>
      </rPr>
      <t>kostprijs</t>
    </r>
    <r>
      <rPr>
        <sz val="10"/>
        <rFont val="Arial"/>
        <family val="2"/>
      </rPr>
      <t xml:space="preserve"> omvat alle kasuitgaven voor het project.</t>
    </r>
  </si>
  <si>
    <r>
      <t xml:space="preserve">Als onderdeel van het dossier dient er ook een bouwkostraming te worden ingediend door de architect. Het is de bedoeling dat er </t>
    </r>
    <r>
      <rPr>
        <b/>
        <sz val="10"/>
        <rFont val="Arial"/>
        <family val="2"/>
      </rPr>
      <t>overeenstemming bestaat met de investeringskost in het financieel plan.</t>
    </r>
  </si>
  <si>
    <r>
      <t>Werp zeker ook een blik op de financieringsmogelijkheden zoals vermeld in ons</t>
    </r>
    <r>
      <rPr>
        <b/>
        <sz val="10"/>
        <rFont val="Arial"/>
        <family val="2"/>
      </rPr>
      <t xml:space="preserve"> kenniscentrum</t>
    </r>
    <r>
      <rPr>
        <sz val="10"/>
        <rFont val="Arial"/>
        <family val="2"/>
      </rPr>
      <t>:</t>
    </r>
  </si>
  <si>
    <t>Meer informatie kan u verstrekt worden door uw financieel adviseur:</t>
  </si>
  <si>
    <t>nico.vermeiren@vlaanderen.be</t>
  </si>
  <si>
    <t>Hou rekening met een marge voor toekomstige bouwkostenstijgingen</t>
  </si>
  <si>
    <t>Specifiek schema:</t>
  </si>
  <si>
    <t>Bouwindex</t>
  </si>
  <si>
    <t>Bouwindex | Departement Welzijn, Volksgezondheid en Gezin (departementwvg.be)</t>
  </si>
  <si>
    <t>Registratierechten bij aankoop:</t>
  </si>
  <si>
    <t>Wijzigingen verkooprecht vanaf 1 januari 2022 | Vlaanderen.be</t>
  </si>
  <si>
    <t>Verkopen met btw | FOD Financiën (belgium.be)</t>
  </si>
  <si>
    <t>BTW bij aankoop: wanneer nieuw gebouw:</t>
  </si>
  <si>
    <t>2.1 op welke subsidies heeft het financieel plan betrekking?</t>
  </si>
  <si>
    <t>SUBSIDIESOORT</t>
  </si>
  <si>
    <t>klassiek</t>
  </si>
  <si>
    <t>forfait VAPH</t>
  </si>
  <si>
    <t>vermeld hier het boekjaar van de meest recente jaarrekening</t>
  </si>
  <si>
    <t>selecteer hier de subsidiesoort waarvor het financieel plan wordt ingevuld</t>
  </si>
  <si>
    <t>2) Werden de aflossingen van de leningen correct ingeboekt onder de 42-rekening en niet onder de 43-rekening? Onder de 42-rekening mag enkel het gedeelte van de lange termijnschuld worden ingeboekt dat binnen het boekjaar vervalt. Overbruggingskredieten horen hier niet thuis, maar eerder onder de 43-rekening</t>
  </si>
  <si>
    <r>
      <t xml:space="preserve">De </t>
    </r>
    <r>
      <rPr>
        <b/>
        <sz val="10"/>
        <rFont val="Arial"/>
        <family val="2"/>
      </rPr>
      <t>cashflow</t>
    </r>
    <r>
      <rPr>
        <sz val="10"/>
        <rFont val="Arial"/>
        <family val="2"/>
      </rPr>
      <t xml:space="preserve"> brengt de toekomstige inkomende en uitgaande kasstromen in kaart</t>
    </r>
  </si>
  <si>
    <t>Indien u op zoek bent naar extra flexibiliteit in uw financiering; dan kan u ook een beroep doen op  het Agentschap voor Vlaamse Sociale Bescherming:</t>
  </si>
  <si>
    <t>NAAM VOORZIENING/RECHTSPERSOON:</t>
  </si>
  <si>
    <t>4) de rapporteringseenheid is de rechtspersoon bij 1-op-1-relatie met de voorziening. Indien de rechtspersoon verschillende bedrijfseconomisch relevante voorzieningen omvat dan worden de cijfers van de voorziening genomen.</t>
  </si>
  <si>
    <t>aantal bewoners huidige project meerderjarigen</t>
  </si>
  <si>
    <t>maandbijdrage woon-en leefkosten</t>
  </si>
  <si>
    <t>4 waarvan interest- en kapitaalsubsidies voor andere nieuwe projecten</t>
  </si>
  <si>
    <t>1 waarvan infrastructuurforfait voor dit project (enkel indien subsidieaanvraag VAPH meerderjarigen)</t>
  </si>
  <si>
    <t>- vermeld het geraamde bedrag aan infrastructuurforfait onder "D.1 waarvan infrastructuurforfait voor dit project"</t>
  </si>
  <si>
    <t>Voor meer uitleg over en een simulatie van het infrastructuurforfait voor meerderjarigen kan u de rekenmodule hanteren:</t>
  </si>
  <si>
    <t>Rekenmodule</t>
  </si>
  <si>
    <t>Afhankelijk van de gekozen subsidiesoort onder 'Balans+RR" zal de rij die niet kan worden ingevuld, worden doorstreept.</t>
  </si>
  <si>
    <t>3 waarvan interest- en kapitaalsubsidies voor dit project (enkel indien klassieke subsidieaanvraag)</t>
  </si>
  <si>
    <t>+ Klassieke VIPA-subsidies (met uitsluiting van de gebruikstoelagen: zie rij2 + infrastructuurforfaits onder werkingsopbrengsten)</t>
  </si>
  <si>
    <t>meer info in het tabblad "nuttige informatie"</t>
  </si>
  <si>
    <r>
      <t>Indien voorkomend: komen l</t>
    </r>
    <r>
      <rPr>
        <b/>
        <sz val="10"/>
        <rFont val="Arial"/>
        <family val="2"/>
      </rPr>
      <t>ange termijnleningen op de balans</t>
    </r>
    <r>
      <rPr>
        <sz val="10"/>
        <rFont val="Arial"/>
        <family val="2"/>
      </rPr>
      <t xml:space="preserve"> samen voor </t>
    </r>
    <r>
      <rPr>
        <b/>
        <sz val="10"/>
        <rFont val="Arial"/>
        <family val="2"/>
      </rPr>
      <t xml:space="preserve">met </t>
    </r>
    <r>
      <rPr>
        <sz val="10"/>
        <rFont val="Arial"/>
        <family val="2"/>
      </rPr>
      <t xml:space="preserve"> </t>
    </r>
    <r>
      <rPr>
        <b/>
        <sz val="10"/>
        <rFont val="Arial"/>
        <family val="2"/>
      </rPr>
      <t>aflossingen van lopende projecten</t>
    </r>
    <r>
      <rPr>
        <sz val="10"/>
        <rFont val="Arial"/>
        <family val="2"/>
      </rPr>
      <t xml:space="preserve"> bij de cashflowberekening</t>
    </r>
  </si>
  <si>
    <r>
      <t xml:space="preserve">Indien voorkomend: komen </t>
    </r>
    <r>
      <rPr>
        <b/>
        <sz val="10"/>
        <rFont val="Arial"/>
        <family val="2"/>
      </rPr>
      <t>leningen voor dit project (vermeld bij de kostprijs+financiering)</t>
    </r>
    <r>
      <rPr>
        <sz val="10"/>
        <rFont val="Arial"/>
        <family val="2"/>
      </rPr>
      <t xml:space="preserve"> samen voor met de </t>
    </r>
    <r>
      <rPr>
        <b/>
        <sz val="10"/>
        <rFont val="Arial"/>
        <family val="2"/>
      </rPr>
      <t>aflossingen voor dit project</t>
    </r>
  </si>
  <si>
    <r>
      <t xml:space="preserve">Verschil in euro tussen </t>
    </r>
    <r>
      <rPr>
        <b/>
        <sz val="10"/>
        <rFont val="Arial"/>
        <family val="2"/>
      </rPr>
      <t>totaal vereffeningen van dit project</t>
    </r>
    <r>
      <rPr>
        <sz val="10"/>
        <rFont val="Arial"/>
        <family val="2"/>
      </rPr>
      <t xml:space="preserve"> en </t>
    </r>
    <r>
      <rPr>
        <b/>
        <sz val="10"/>
        <rFont val="Arial"/>
        <family val="2"/>
      </rPr>
      <t>totale investeringskost (incl.BTW)</t>
    </r>
    <r>
      <rPr>
        <sz val="10"/>
        <rFont val="Arial"/>
        <family val="2"/>
      </rPr>
      <t xml:space="preserve"> in tabblad </t>
    </r>
    <r>
      <rPr>
        <b/>
        <sz val="10"/>
        <rFont val="Arial"/>
        <family val="2"/>
      </rPr>
      <t>kostprijs+financiering</t>
    </r>
  </si>
  <si>
    <r>
      <t xml:space="preserve">Verschil in euro tussen de </t>
    </r>
    <r>
      <rPr>
        <b/>
        <sz val="10"/>
        <rFont val="Arial"/>
        <family val="2"/>
      </rPr>
      <t xml:space="preserve">opgenomen leningbedragen van dit project </t>
    </r>
    <r>
      <rPr>
        <sz val="10"/>
        <rFont val="Arial"/>
        <family val="2"/>
      </rPr>
      <t xml:space="preserve"> en de </t>
    </r>
    <r>
      <rPr>
        <b/>
        <sz val="10"/>
        <rFont val="Arial"/>
        <family val="2"/>
      </rPr>
      <t>(bancaire + overige leningen)</t>
    </r>
    <r>
      <rPr>
        <sz val="10"/>
        <rFont val="Arial"/>
        <family val="2"/>
      </rPr>
      <t xml:space="preserve"> in</t>
    </r>
    <r>
      <rPr>
        <b/>
        <sz val="10"/>
        <rFont val="Arial"/>
        <family val="2"/>
      </rPr>
      <t xml:space="preserve"> </t>
    </r>
    <r>
      <rPr>
        <sz val="10"/>
        <rFont val="Arial"/>
        <family val="2"/>
      </rPr>
      <t xml:space="preserve">tabblad </t>
    </r>
    <r>
      <rPr>
        <b/>
        <sz val="10"/>
        <rFont val="Arial"/>
        <family val="2"/>
      </rPr>
      <t>kostprijs+financiering</t>
    </r>
  </si>
  <si>
    <t>1) vul in cel B17 het jaar in van de laatst neergelegde jaarrekening. De 3 meest recente jaartallen worden dan automatisch weergegeven in rij 20</t>
  </si>
  <si>
    <t>verschil:</t>
  </si>
  <si>
    <t>Verschil tussen beschikbare middelen voor investeringen (tabblad Balans+RR) en de eigen inbreng voor de financiering (positief=overschot) =</t>
  </si>
  <si>
    <t>2.3 welke cijfers dienen te worden aangeleverd  indien de rechtspersoon verschillende voorzieningen omvat?</t>
  </si>
  <si>
    <t>2.2 hoeveel jaren omvat het financieel plan?</t>
  </si>
  <si>
    <r>
      <t xml:space="preserve">Indien u in het tabblad </t>
    </r>
    <r>
      <rPr>
        <b/>
        <sz val="10"/>
        <rFont val="Arial"/>
        <family val="2"/>
      </rPr>
      <t>"Balans+RR"</t>
    </r>
    <r>
      <rPr>
        <sz val="10"/>
        <rFont val="Arial"/>
        <family val="2"/>
      </rPr>
      <t xml:space="preserve"> het boekjaar met de laatst beschikbare jaarrekening invult (bvb.2021) dan zal de historische analyse betrekking hebben op 2019-2021 en de projectie op 2022-2028 (zie tabblad </t>
    </r>
    <r>
      <rPr>
        <b/>
        <sz val="10"/>
        <rFont val="Arial"/>
        <family val="2"/>
      </rPr>
      <t>Meerjarenplanning</t>
    </r>
    <r>
      <rPr>
        <sz val="10"/>
        <rFont val="Arial"/>
        <family val="2"/>
      </rPr>
      <t>)</t>
    </r>
  </si>
  <si>
    <t>- in geval van een rechtspersoon met VAPH- maar ook onderwijsactiviteiten dan dienen enkel de cijfers van de VAPH-voorziening te worden ingegeven</t>
  </si>
  <si>
    <t>2.4 welke (toekomstige) projecten worden meegenomen in de meerjarenprojecties?</t>
  </si>
  <si>
    <t>- in geval van een rechtspersoon met verschillende woonzorgcentra-LDC's-DVC's:  bij de subsidieaanvraag voor LDC en DVC worden de cijfers verwacht van de voorziening die naast het LDC en DVC mogelijks nog een woonzorgcentrum, assistentwoningen… kan omvatten.</t>
  </si>
  <si>
    <t xml:space="preserve">Belangrijk zijn: </t>
  </si>
  <si>
    <r>
      <t xml:space="preserve">Een financieel plan beoogt de evaluatie van de </t>
    </r>
    <r>
      <rPr>
        <b/>
        <sz val="10"/>
        <rFont val="Arial"/>
        <family val="2"/>
      </rPr>
      <t>financiële gezondheid van de aanvrager</t>
    </r>
    <r>
      <rPr>
        <sz val="10"/>
        <rFont val="Arial"/>
        <family val="2"/>
      </rPr>
      <t xml:space="preserve"> in het kader van een </t>
    </r>
    <r>
      <rPr>
        <b/>
        <sz val="10"/>
        <rFont val="Arial"/>
        <family val="2"/>
      </rPr>
      <t>subsidie- of waarborgaanvraag</t>
    </r>
    <r>
      <rPr>
        <sz val="10"/>
        <rFont val="Arial"/>
        <family val="2"/>
      </rPr>
      <t xml:space="preserve">. Dit gebeurt op basis van de </t>
    </r>
    <r>
      <rPr>
        <b/>
        <sz val="10"/>
        <rFont val="Arial"/>
        <family val="2"/>
      </rPr>
      <t>historische en geprojecteerde</t>
    </r>
    <r>
      <rPr>
        <sz val="10"/>
        <rFont val="Arial"/>
        <family val="2"/>
      </rPr>
      <t xml:space="preserve"> financiële cijfers.</t>
    </r>
  </si>
  <si>
    <r>
      <t xml:space="preserve">Op het einde van de analyse zal het voor de financieel adviseur duidelijk moeten zijn of de aanvrager over voldoende </t>
    </r>
    <r>
      <rPr>
        <b/>
        <sz val="10"/>
        <rFont val="Arial"/>
        <family val="2"/>
      </rPr>
      <t>financiële draagkracht</t>
    </r>
    <r>
      <rPr>
        <sz val="10"/>
        <rFont val="Arial"/>
        <family val="2"/>
      </rPr>
      <t xml:space="preserve"> beschikt om het project uit te voeren.</t>
    </r>
  </si>
  <si>
    <r>
      <t xml:space="preserve">Die </t>
    </r>
    <r>
      <rPr>
        <b/>
        <sz val="10"/>
        <rFont val="Arial"/>
        <family val="2"/>
      </rPr>
      <t>financiële draagkracht</t>
    </r>
    <r>
      <rPr>
        <sz val="10"/>
        <rFont val="Arial"/>
        <family val="2"/>
      </rPr>
      <t xml:space="preserve"> blijkt uit:</t>
    </r>
  </si>
  <si>
    <r>
      <t xml:space="preserve">- voldoende </t>
    </r>
    <r>
      <rPr>
        <b/>
        <sz val="10"/>
        <rFont val="Arial"/>
        <family val="2"/>
      </rPr>
      <t>positieve cashflow na aflossingen</t>
    </r>
    <r>
      <rPr>
        <sz val="10"/>
        <rFont val="Arial"/>
        <family val="2"/>
      </rPr>
      <t xml:space="preserve"> (zie </t>
    </r>
    <r>
      <rPr>
        <b/>
        <sz val="10"/>
        <rFont val="Arial"/>
        <family val="2"/>
      </rPr>
      <t>cashflow+liquiditeitenplanning</t>
    </r>
    <r>
      <rPr>
        <sz val="10"/>
        <rFont val="Arial"/>
        <family val="2"/>
      </rPr>
      <t>)</t>
    </r>
  </si>
  <si>
    <r>
      <t>- een</t>
    </r>
    <r>
      <rPr>
        <b/>
        <sz val="10"/>
        <rFont val="Arial"/>
        <family val="2"/>
      </rPr>
      <t xml:space="preserve"> positieve nettokaspositie</t>
    </r>
    <r>
      <rPr>
        <sz val="10"/>
        <rFont val="Arial"/>
        <family val="2"/>
      </rPr>
      <t xml:space="preserve"> over de volledige analyseperiode (idem zie </t>
    </r>
    <r>
      <rPr>
        <b/>
        <sz val="10"/>
        <rFont val="Arial"/>
        <family val="2"/>
      </rPr>
      <t>cashflow+liquiditeitenplanning</t>
    </r>
    <r>
      <rPr>
        <sz val="10"/>
        <rFont val="Arial"/>
        <family val="2"/>
      </rPr>
      <t>)</t>
    </r>
  </si>
  <si>
    <r>
      <t xml:space="preserve">- een </t>
    </r>
    <r>
      <rPr>
        <b/>
        <sz val="10"/>
        <rFont val="Arial"/>
        <family val="2"/>
      </rPr>
      <t>sluitende financiering</t>
    </r>
    <r>
      <rPr>
        <sz val="10"/>
        <rFont val="Arial"/>
        <family val="2"/>
      </rPr>
      <t xml:space="preserve"> van het project (zie</t>
    </r>
    <r>
      <rPr>
        <b/>
        <sz val="10"/>
        <rFont val="Arial"/>
        <family val="2"/>
      </rPr>
      <t xml:space="preserve"> Kostprijs+financiering</t>
    </r>
    <r>
      <rPr>
        <sz val="10"/>
        <rFont val="Arial"/>
        <family val="2"/>
      </rPr>
      <t>):</t>
    </r>
  </si>
  <si>
    <r>
      <t xml:space="preserve">- indien eigen inbreng dan moeten er daarvoor </t>
    </r>
    <r>
      <rPr>
        <b/>
        <sz val="10"/>
        <rFont val="Arial"/>
        <family val="2"/>
      </rPr>
      <t>voldoende liquiditeiten op de balans</t>
    </r>
    <r>
      <rPr>
        <sz val="10"/>
        <rFont val="Arial"/>
        <family val="2"/>
      </rPr>
      <t xml:space="preserve"> staan</t>
    </r>
  </si>
  <si>
    <r>
      <t xml:space="preserve">- indien lening dan dienen de </t>
    </r>
    <r>
      <rPr>
        <b/>
        <sz val="10"/>
        <rFont val="Arial"/>
        <family val="2"/>
      </rPr>
      <t>financiële lasten kunnen gedragen worden door de toekomstige cashflows</t>
    </r>
  </si>
  <si>
    <r>
      <t xml:space="preserve">Die financiële draagkracht wordt in de eerste plaats getoetst op basis van de door u </t>
    </r>
    <r>
      <rPr>
        <b/>
        <sz val="10"/>
        <rFont val="Arial"/>
        <family val="2"/>
      </rPr>
      <t>ingevoerde cijfers  in de meerjarenplanning</t>
    </r>
    <r>
      <rPr>
        <sz val="10"/>
        <rFont val="Arial"/>
        <family val="2"/>
      </rPr>
      <t>.</t>
    </r>
  </si>
  <si>
    <r>
      <t xml:space="preserve">Om het realiteitsgehalte hiervan te kunnen toetsen zal er ook gekeken worden naar hoe de voorziening tot heden gepresteerd heeft. Vandaar is het belangrijk dat u de </t>
    </r>
    <r>
      <rPr>
        <b/>
        <sz val="10"/>
        <rFont val="Arial"/>
        <family val="2"/>
      </rPr>
      <t>historische cijfers</t>
    </r>
    <r>
      <rPr>
        <sz val="10"/>
        <rFont val="Arial"/>
        <family val="2"/>
      </rPr>
      <t xml:space="preserve"> invult in het tabblad </t>
    </r>
    <r>
      <rPr>
        <b/>
        <sz val="10"/>
        <rFont val="Arial"/>
        <family val="2"/>
      </rPr>
      <t>Balans+RR</t>
    </r>
    <r>
      <rPr>
        <sz val="10"/>
        <rFont val="Arial"/>
        <family val="2"/>
      </rPr>
      <t>.</t>
    </r>
  </si>
  <si>
    <r>
      <t xml:space="preserve">In dit excel-model vindt u volgende </t>
    </r>
    <r>
      <rPr>
        <b/>
        <sz val="10"/>
        <rFont val="Arial"/>
        <family val="2"/>
      </rPr>
      <t>elementen</t>
    </r>
    <r>
      <rPr>
        <sz val="10"/>
        <rFont val="Arial"/>
        <family val="2"/>
      </rPr>
      <t xml:space="preserve"> uit het financieel plan:</t>
    </r>
  </si>
  <si>
    <r>
      <t xml:space="preserve">Het financieel plan is zowel dienstig voor de </t>
    </r>
    <r>
      <rPr>
        <b/>
        <sz val="10"/>
        <rFont val="Arial"/>
        <family val="2"/>
      </rPr>
      <t>klassieke subsidies als voor de infrastructuurforfaits voor meerderjarige personen met een handicap</t>
    </r>
    <r>
      <rPr>
        <sz val="10"/>
        <rFont val="Arial"/>
        <family val="2"/>
      </rPr>
      <t xml:space="preserve">. In het tabblad </t>
    </r>
    <r>
      <rPr>
        <b/>
        <sz val="10"/>
        <rFont val="Arial"/>
        <family val="2"/>
      </rPr>
      <t>"Balans+RR"</t>
    </r>
    <r>
      <rPr>
        <sz val="10"/>
        <rFont val="Arial"/>
        <family val="2"/>
      </rPr>
      <t xml:space="preserve"> kunt u aangeven voor </t>
    </r>
    <r>
      <rPr>
        <b/>
        <sz val="10"/>
        <rFont val="Arial"/>
        <family val="2"/>
      </rPr>
      <t xml:space="preserve">welke subsidie </t>
    </r>
    <r>
      <rPr>
        <sz val="10"/>
        <rFont val="Arial"/>
        <family val="2"/>
      </rPr>
      <t>het financieel plan wordt ingediend.</t>
    </r>
  </si>
  <si>
    <r>
      <t>De</t>
    </r>
    <r>
      <rPr>
        <b/>
        <sz val="10"/>
        <rFont val="Arial"/>
        <family val="2"/>
      </rPr>
      <t xml:space="preserve"> historische</t>
    </r>
    <r>
      <rPr>
        <sz val="10"/>
        <rFont val="Arial"/>
        <family val="2"/>
      </rPr>
      <t xml:space="preserve"> cijfers hebben betrekking op de </t>
    </r>
    <r>
      <rPr>
        <b/>
        <sz val="10"/>
        <rFont val="Arial"/>
        <family val="2"/>
      </rPr>
      <t xml:space="preserve">laatste 3 beschikbare jaarrekeningen </t>
    </r>
    <r>
      <rPr>
        <sz val="10"/>
        <rFont val="Arial"/>
        <family val="2"/>
      </rPr>
      <t xml:space="preserve">en de </t>
    </r>
    <r>
      <rPr>
        <b/>
        <sz val="10"/>
        <rFont val="Arial"/>
        <family val="2"/>
      </rPr>
      <t>geprojecteerde</t>
    </r>
    <r>
      <rPr>
        <sz val="10"/>
        <rFont val="Arial"/>
        <family val="2"/>
      </rPr>
      <t xml:space="preserve"> cijfers bestrijken </t>
    </r>
    <r>
      <rPr>
        <b/>
        <i/>
        <sz val="10"/>
        <rFont val="Arial"/>
        <family val="2"/>
      </rPr>
      <t>7 jaar</t>
    </r>
    <r>
      <rPr>
        <sz val="10"/>
        <rFont val="Arial"/>
        <family val="2"/>
      </rPr>
      <t>.</t>
    </r>
  </si>
  <si>
    <r>
      <t xml:space="preserve">&gt; Indien er een </t>
    </r>
    <r>
      <rPr>
        <b/>
        <sz val="10"/>
        <rFont val="Arial"/>
        <family val="2"/>
      </rPr>
      <t>1-op-1-relatie</t>
    </r>
    <r>
      <rPr>
        <sz val="10"/>
        <rFont val="Arial"/>
        <family val="2"/>
      </rPr>
      <t xml:space="preserve"> bestaat tussen de rechtspersoon en de voorziening, is het duidelijk dat de cijfers van de rechtspersoon kunnen worden gehanteerd.</t>
    </r>
  </si>
  <si>
    <r>
      <t xml:space="preserve">&gt; Indien een rechtspersoon daarentegen </t>
    </r>
    <r>
      <rPr>
        <b/>
        <sz val="10"/>
        <rFont val="Arial"/>
        <family val="2"/>
      </rPr>
      <t>verschillende voorzieningen</t>
    </r>
    <r>
      <rPr>
        <sz val="10"/>
        <rFont val="Arial"/>
        <family val="2"/>
      </rPr>
      <t xml:space="preserve"> omvat, dan worden de cijfers van de </t>
    </r>
    <r>
      <rPr>
        <b/>
        <sz val="10"/>
        <rFont val="Arial"/>
        <family val="2"/>
      </rPr>
      <t>voorziening</t>
    </r>
    <r>
      <rPr>
        <sz val="10"/>
        <rFont val="Arial"/>
        <family val="2"/>
      </rPr>
      <t xml:space="preserve"> gebruikt in zoverre die een </t>
    </r>
    <r>
      <rPr>
        <b/>
        <sz val="10"/>
        <rFont val="Arial"/>
        <family val="2"/>
      </rPr>
      <t xml:space="preserve">aparte bedrijfseconomische entiteit </t>
    </r>
    <r>
      <rPr>
        <sz val="10"/>
        <rFont val="Arial"/>
        <family val="2"/>
      </rPr>
      <t>vormt of de cijfers daarvan kunnen afgebakend worden.</t>
    </r>
  </si>
  <si>
    <t>Concrete voorbeelden:</t>
  </si>
  <si>
    <r>
      <rPr>
        <b/>
        <sz val="10"/>
        <rFont val="Arial"/>
        <family val="2"/>
      </rPr>
      <t>ingave van het meest recente boekjaar cel B17)</t>
    </r>
    <r>
      <rPr>
        <sz val="10"/>
        <rFont val="Arial"/>
        <family val="2"/>
      </rPr>
      <t xml:space="preserve"> waardoor de juiste 3 jaar van de historische analyse worden weergegeven </t>
    </r>
  </si>
  <si>
    <t>Dit kan indien bvb. overige leningen zonder concrete verplichting tot terugbetaling  onder de rubriek 17 werden opgenomen</t>
  </si>
  <si>
    <t>- historische cashflow na aflossingen</t>
  </si>
  <si>
    <t>beschikbare liquiditeiten voor investeringen</t>
  </si>
  <si>
    <t>- beschikbare liquiditeiten voor investeringen: dit zijn de liquiditeiten die evt. kunnen ingezet worden voor de investeringen, nadat rekening werd gehouden met een buffer voor recurrente uitgaven</t>
  </si>
  <si>
    <t>- ratio's</t>
  </si>
  <si>
    <t>- vanaf rij 173: historische evoluties. Dit laat toe om in geval van een sterke evolutie van de cashflow de onderliggende trend te analyseren.</t>
  </si>
  <si>
    <r>
      <t xml:space="preserve">Vanaf rij 145 (tabblad </t>
    </r>
    <r>
      <rPr>
        <b/>
        <sz val="10"/>
        <rFont val="Arial"/>
        <family val="2"/>
      </rPr>
      <t>balans+RR</t>
    </r>
    <r>
      <rPr>
        <sz val="10"/>
        <rFont val="Arial"/>
        <family val="2"/>
      </rPr>
      <t xml:space="preserve">) vindt u met betrekking tot de </t>
    </r>
    <r>
      <rPr>
        <b/>
        <sz val="10"/>
        <rFont val="Arial"/>
        <family val="2"/>
      </rPr>
      <t>historische cijfers</t>
    </r>
    <r>
      <rPr>
        <sz val="10"/>
        <rFont val="Arial"/>
        <family val="2"/>
      </rPr>
      <t>:</t>
    </r>
  </si>
  <si>
    <r>
      <t xml:space="preserve">bedraagt de </t>
    </r>
    <r>
      <rPr>
        <b/>
        <sz val="10"/>
        <rFont val="Arial"/>
        <family val="2"/>
      </rPr>
      <t>acid test minimaal 1</t>
    </r>
    <r>
      <rPr>
        <sz val="10"/>
        <rFont val="Arial"/>
        <family val="2"/>
      </rPr>
      <t>? Dit betekent dat de terugbetaling van de korte termijnschulden kan voldaan worden uit de liquidatie van de korte termijnactiva</t>
    </r>
  </si>
  <si>
    <r>
      <t>zijn er</t>
    </r>
    <r>
      <rPr>
        <b/>
        <sz val="10"/>
        <rFont val="Arial"/>
        <family val="2"/>
      </rPr>
      <t xml:space="preserve"> liquiditeiten beschikbaar voor investeringen (beschikbare liquiditeiten voor investeringen)</t>
    </r>
    <r>
      <rPr>
        <sz val="10"/>
        <rFont val="Arial"/>
        <family val="2"/>
      </rPr>
      <t xml:space="preserve">? </t>
    </r>
  </si>
  <si>
    <t>buffer%:</t>
  </si>
  <si>
    <r>
      <t xml:space="preserve">Er wordt daartoe initieel uitgegaan van een </t>
    </r>
    <r>
      <rPr>
        <b/>
        <sz val="10"/>
        <rFont val="Arial"/>
        <family val="2"/>
      </rPr>
      <t>15% buffer van recurrente uitgaven</t>
    </r>
    <r>
      <rPr>
        <sz val="10"/>
        <rFont val="Arial"/>
        <family val="2"/>
      </rPr>
      <t xml:space="preserve"> die in mindering wordt gebracht van de geldbeleggingen en liquide middelen</t>
    </r>
    <r>
      <rPr>
        <sz val="10"/>
        <rFont val="Arial"/>
        <family val="2"/>
      </rPr>
      <t xml:space="preserve">. Dit kan voor </t>
    </r>
    <r>
      <rPr>
        <b/>
        <sz val="10"/>
        <rFont val="Arial"/>
        <family val="2"/>
      </rPr>
      <t>grotere voorzieningen</t>
    </r>
    <r>
      <rPr>
        <sz val="10"/>
        <rFont val="Arial"/>
        <family val="2"/>
      </rPr>
      <t xml:space="preserve"> met bvb. </t>
    </r>
    <r>
      <rPr>
        <b/>
        <sz val="10"/>
        <rFont val="Arial"/>
        <family val="2"/>
      </rPr>
      <t>diversificatie aan activiteiten of die ingebed zijn in een grotere groep</t>
    </r>
    <r>
      <rPr>
        <sz val="10"/>
        <rFont val="Arial"/>
        <family val="2"/>
      </rPr>
      <t xml:space="preserve"> wat minder streng beoordeeld worden (door bvb. het percentage bij te stellen tot  10%).</t>
    </r>
  </si>
  <si>
    <r>
      <t xml:space="preserve">In geval van een </t>
    </r>
    <r>
      <rPr>
        <b/>
        <sz val="10"/>
        <rFont val="Arial"/>
        <family val="2"/>
      </rPr>
      <t>negatief verschil volstaan de liquiditeiten zelfs niet als buffer voor de recurrente uitgaven</t>
    </r>
    <r>
      <rPr>
        <sz val="10"/>
        <rFont val="Arial"/>
        <family val="2"/>
      </rPr>
      <t xml:space="preserve"> en kan uit de </t>
    </r>
    <r>
      <rPr>
        <b/>
        <sz val="10"/>
        <rFont val="Arial"/>
        <family val="2"/>
      </rPr>
      <t>liquiditeiten niet worden geput voor een eigen inbreng in de investeringen</t>
    </r>
    <r>
      <rPr>
        <sz val="10"/>
        <rFont val="Arial"/>
        <family val="2"/>
      </rPr>
      <t xml:space="preserve">. </t>
    </r>
  </si>
  <si>
    <r>
      <t xml:space="preserve">Via de </t>
    </r>
    <r>
      <rPr>
        <b/>
        <sz val="10"/>
        <rFont val="Arial"/>
        <family val="2"/>
      </rPr>
      <t xml:space="preserve">historische cijfers </t>
    </r>
    <r>
      <rPr>
        <sz val="10"/>
        <rFont val="Arial"/>
        <family val="2"/>
      </rPr>
      <t xml:space="preserve">wordt al nagegaan of er </t>
    </r>
    <r>
      <rPr>
        <b/>
        <sz val="10"/>
        <rFont val="Arial"/>
        <family val="2"/>
      </rPr>
      <t>voldoende financiële draagkracht</t>
    </r>
    <r>
      <rPr>
        <sz val="10"/>
        <rFont val="Arial"/>
        <family val="2"/>
      </rPr>
      <t xml:space="preserve"> is op basis van die historische cijfers. Hiervoor gaan we na of volgende financiële kengetallen voldoen:</t>
    </r>
  </si>
  <si>
    <r>
      <t xml:space="preserve">- </t>
    </r>
    <r>
      <rPr>
        <b/>
        <sz val="10"/>
        <rFont val="Arial"/>
        <family val="2"/>
      </rPr>
      <t>liquiditeit</t>
    </r>
    <r>
      <rPr>
        <sz val="10"/>
        <rFont val="Arial"/>
        <family val="2"/>
      </rPr>
      <t>:</t>
    </r>
  </si>
  <si>
    <r>
      <t xml:space="preserve">- </t>
    </r>
    <r>
      <rPr>
        <b/>
        <sz val="10"/>
        <rFont val="Arial"/>
        <family val="2"/>
      </rPr>
      <t>solvabiliteit:</t>
    </r>
  </si>
  <si>
    <t>- cashflow en cashflowdekking:</t>
  </si>
  <si>
    <r>
      <t xml:space="preserve">Dan zal voor de financiering van het investeringsproject moeten geput worden uit andere </t>
    </r>
    <r>
      <rPr>
        <b/>
        <sz val="10"/>
        <rFont val="Arial"/>
        <family val="2"/>
      </rPr>
      <t>financieringsbronnen</t>
    </r>
    <r>
      <rPr>
        <sz val="10"/>
        <rFont val="Arial"/>
        <family val="2"/>
      </rPr>
      <t>:</t>
    </r>
  </si>
  <si>
    <t xml:space="preserve">De schulden verhouden zich ook in een bepaalde hiërarchie wat het risico betreft: </t>
  </si>
  <si>
    <r>
      <t xml:space="preserve">Bedraagt de verhouding </t>
    </r>
    <r>
      <rPr>
        <b/>
        <sz val="10"/>
        <rFont val="Arial"/>
        <family val="2"/>
      </rPr>
      <t>eigen/totaal vermogen &gt;= 30%</t>
    </r>
    <r>
      <rPr>
        <sz val="10"/>
        <rFont val="Arial"/>
        <family val="2"/>
      </rPr>
      <t xml:space="preserve"> ?</t>
    </r>
  </si>
  <si>
    <r>
      <t xml:space="preserve">- de </t>
    </r>
    <r>
      <rPr>
        <b/>
        <sz val="10"/>
        <rFont val="Arial"/>
        <family val="2"/>
      </rPr>
      <t>cashflow na aflossingen is positief</t>
    </r>
    <r>
      <rPr>
        <sz val="10"/>
        <rFont val="Arial"/>
        <family val="2"/>
      </rPr>
      <t xml:space="preserve"> of de</t>
    </r>
    <r>
      <rPr>
        <b/>
        <sz val="10"/>
        <rFont val="Arial"/>
        <family val="2"/>
      </rPr>
      <t xml:space="preserve"> cashflowdekking van de aflossingen ligt hoger dan 1x</t>
    </r>
  </si>
  <si>
    <t>Daarbij wordt ook de samenstelling van de schulden geanalyseerd. Voor de beoordeling van de solvabiliteit geldt dus niet enkel de kwantiteit maar ook de modaliteiten van de leningen.</t>
  </si>
  <si>
    <r>
      <t>De minst gevaarlijke schulden zijn de</t>
    </r>
    <r>
      <rPr>
        <b/>
        <sz val="10"/>
        <rFont val="Arial"/>
        <family val="2"/>
      </rPr>
      <t xml:space="preserve"> renteloze achtergestelde schulden</t>
    </r>
    <r>
      <rPr>
        <sz val="10"/>
        <rFont val="Arial"/>
        <family val="2"/>
      </rPr>
      <t xml:space="preserve"> omdat hieruit geen vaste recurrente financiële verplichtingen voortvloeien. Deze leningen kunnen in feite als </t>
    </r>
    <r>
      <rPr>
        <b/>
        <sz val="10"/>
        <rFont val="Arial"/>
        <family val="2"/>
      </rPr>
      <t>quasi-eigen vermogen</t>
    </r>
    <r>
      <rPr>
        <sz val="10"/>
        <rFont val="Arial"/>
        <family val="2"/>
      </rPr>
      <t xml:space="preserve"> worden beschouwd. </t>
    </r>
  </si>
  <si>
    <r>
      <t xml:space="preserve">Aan de andere kant van het spectrum bevinden zich bvb. de RSZ-schulden alsook de financiële schulden. Het niet voldoen aan de terugbetaling leidt tot een ingebrekestelling. De financiële schulden kennen bovendien </t>
    </r>
    <r>
      <rPr>
        <b/>
        <sz val="10"/>
        <rFont val="Arial"/>
        <family val="2"/>
      </rPr>
      <t>recurrente financiële lasten</t>
    </r>
    <r>
      <rPr>
        <sz val="10"/>
        <rFont val="Arial"/>
        <family val="2"/>
      </rPr>
      <t>.</t>
    </r>
  </si>
  <si>
    <r>
      <t xml:space="preserve">-  de analist bepaalt op basis van historische evoluties een </t>
    </r>
    <r>
      <rPr>
        <b/>
        <sz val="10"/>
        <rFont val="Arial"/>
        <family val="2"/>
      </rPr>
      <t>redelijke minimale cashflow na aflossingen</t>
    </r>
    <r>
      <rPr>
        <sz val="10"/>
        <rFont val="Arial"/>
        <family val="2"/>
      </rPr>
      <t xml:space="preserve">. Door die te vermenigvuldigen met een multiple (15x) kan een inschatting worden gemaakt van </t>
    </r>
    <r>
      <rPr>
        <b/>
        <sz val="10"/>
        <rFont val="Arial"/>
        <family val="2"/>
      </rPr>
      <t>welk leningbedrag</t>
    </r>
    <r>
      <rPr>
        <sz val="10"/>
        <rFont val="Arial"/>
        <family val="2"/>
      </rPr>
      <t xml:space="preserve"> op basis van die redelijke minimale cashflow kan worden gedragen</t>
    </r>
  </si>
  <si>
    <t>veronderstelde intrestvoet:</t>
  </si>
  <si>
    <t>historische gemiddelde cashflow:</t>
  </si>
  <si>
    <t>leninglooptijd:</t>
  </si>
  <si>
    <t>noodzakelijke cashflowdekking:</t>
  </si>
  <si>
    <t>A</t>
  </si>
  <si>
    <t>A (100 000) / 1,2 = B</t>
  </si>
  <si>
    <t>annuïteit bij 2% op 25 jaar / hoofdsom = C</t>
  </si>
  <si>
    <t>D= B/C</t>
  </si>
  <si>
    <t>=D/A</t>
  </si>
  <si>
    <r>
      <t xml:space="preserve">- Vragen over </t>
    </r>
    <r>
      <rPr>
        <b/>
        <sz val="10"/>
        <rFont val="Arial"/>
        <family val="2"/>
      </rPr>
      <t xml:space="preserve">opmerkelijke evoluties </t>
    </r>
    <r>
      <rPr>
        <sz val="10"/>
        <rFont val="Arial"/>
        <family val="2"/>
      </rPr>
      <t>in het verleden: bvb. waarom een verlies in het laatste jaar terwijl de voorgaande jaren een batig saldo of waarom recent extra schulden… Hiervoor zullen de onderliggende historische evoluties dienen geduid te worden. Bvb. waarom zijn de personeelskosten sterker gestegen dan de werkingsopbrengsten</t>
    </r>
  </si>
  <si>
    <r>
      <t xml:space="preserve">- </t>
    </r>
    <r>
      <rPr>
        <b/>
        <sz val="10"/>
        <rFont val="Arial"/>
        <family val="2"/>
      </rPr>
      <t>Inhoud van bepaalde posten</t>
    </r>
    <r>
      <rPr>
        <sz val="10"/>
        <rFont val="Arial"/>
        <family val="2"/>
      </rPr>
      <t xml:space="preserve">: overige vorderingen - overige leningen </t>
    </r>
  </si>
  <si>
    <r>
      <t xml:space="preserve">- Eventuele </t>
    </r>
    <r>
      <rPr>
        <b/>
        <sz val="10"/>
        <rFont val="Arial"/>
        <family val="2"/>
      </rPr>
      <t>inconsistenties</t>
    </r>
    <r>
      <rPr>
        <sz val="10"/>
        <rFont val="Arial"/>
        <family val="2"/>
      </rPr>
      <t xml:space="preserve">: </t>
    </r>
  </si>
  <si>
    <t>- er is wel een leningbedrag vermeld onder de 17-rubriek maar er zijn geen aflossingen onder de 42-lening (en vice versa). Misschien werden er enkel renteloze leningen opgenomen onder de 17-rubriek?</t>
  </si>
  <si>
    <t>- er staan kapitaalsubsidies vermeld onder de 15-rekening maar er werd geen bedrag ingevuld onder de 7336-rekening (en vice vesa)</t>
  </si>
  <si>
    <t>- er is een vervallen RSZ-schuld: gelieve dit toe te lichten in een word-bijlage</t>
  </si>
  <si>
    <t>- lidgelden; legaten en subsidies (73-rubriek)</t>
  </si>
  <si>
    <t>2) kies in cel B18 voor welke subsidiesoort het financieel plan dienstig is. Normaliter staat dit al juist indien u ook het sjabloon geselecteerd heeft van de webpagina van de overeenstemmende subsidie</t>
  </si>
  <si>
    <t xml:space="preserve">1) Werd post 7336 , het deel van de investeringssubsidies dat in resultaat genomen werd, correct ingevuld? Dit betreft de boekhoudkundig in resultaat genomen ontvangen subsidies welke voor hun totaliteit geboekt werden onder post 15 van het passief. </t>
  </si>
  <si>
    <t>concordantie rubriek 15 (kapitaalsubsidies) met rekening 7336 (in resultaatname investeringssubsidies)</t>
  </si>
  <si>
    <t>concordantie 17-rubriek (leningen) met 42-rubriek (binnen het boekjaar vervallende schulden)</t>
  </si>
  <si>
    <t>dit wordt overgenomen uit "Cashflow+liquiditeitenplanning" &amp; is enkel van toepassing in geval van alternatieve subsidies. Indien enkel het kapitaaldeel werd opgenomen onder 7336, dan wordt onder gebruikstoelagen ook enkel het kapitaaldeel opgenomen.</t>
  </si>
  <si>
    <t>indien 'neen': slechts 1 van beide (15;7336)-rubriek werd ingevuld</t>
  </si>
  <si>
    <r>
      <t xml:space="preserve">Er wordt een </t>
    </r>
    <r>
      <rPr>
        <b/>
        <sz val="10"/>
        <rFont val="Arial"/>
        <family val="2"/>
      </rPr>
      <t>planningsperiode van  7 jaar</t>
    </r>
    <r>
      <rPr>
        <sz val="10"/>
        <rFont val="Arial"/>
        <family val="2"/>
      </rPr>
      <t xml:space="preserve"> voorzien wat lang genoeg zou moeten zijn om de investering op kruissnelheid te beoordelen</t>
    </r>
  </si>
  <si>
    <r>
      <t xml:space="preserve">Evoluties dienen best toegelicht in een word-bijlage: wordt </t>
    </r>
    <r>
      <rPr>
        <b/>
        <sz val="10"/>
        <rFont val="Arial"/>
        <family val="2"/>
      </rPr>
      <t>enkel indexering</t>
    </r>
    <r>
      <rPr>
        <sz val="10"/>
        <rFont val="Arial"/>
        <family val="2"/>
      </rPr>
      <t xml:space="preserve"> of ook </t>
    </r>
    <r>
      <rPr>
        <b/>
        <sz val="10"/>
        <rFont val="Arial"/>
        <family val="2"/>
      </rPr>
      <t xml:space="preserve">groei  ten gevolge van capaciteitsuitbreiding </t>
    </r>
    <r>
      <rPr>
        <sz val="10"/>
        <rFont val="Arial"/>
        <family val="2"/>
      </rPr>
      <t>verondersteld?</t>
    </r>
  </si>
  <si>
    <t>- Indien een actief wordt verkocht voor de financiering van het investeringsproject:</t>
  </si>
  <si>
    <r>
      <t xml:space="preserve">- de boekwaarde vermeldt u dan in de </t>
    </r>
    <r>
      <rPr>
        <b/>
        <sz val="10"/>
        <rFont val="Arial"/>
        <family val="2"/>
      </rPr>
      <t>liquiditeitenplanning</t>
    </r>
    <r>
      <rPr>
        <sz val="10"/>
        <rFont val="Arial"/>
        <family val="2"/>
      </rPr>
      <t xml:space="preserve"> in het tabblad  </t>
    </r>
    <r>
      <rPr>
        <b/>
        <sz val="10"/>
        <rFont val="Arial"/>
        <family val="2"/>
      </rPr>
      <t>"Cashflow+liquiditeitenplaning"</t>
    </r>
  </si>
  <si>
    <r>
      <t xml:space="preserve">- vermeld in de meerjarenplanning de eventuele </t>
    </r>
    <r>
      <rPr>
        <b/>
        <sz val="10"/>
        <rFont val="Arial"/>
        <family val="2"/>
      </rPr>
      <t>meerwaarde onder de 763-rekening</t>
    </r>
    <r>
      <rPr>
        <sz val="10"/>
        <rFont val="Arial"/>
        <family val="2"/>
      </rPr>
      <t xml:space="preserve"> en de eventuele </t>
    </r>
    <r>
      <rPr>
        <b/>
        <sz val="10"/>
        <rFont val="Arial"/>
        <family val="2"/>
      </rPr>
      <t>minderwaarde onder de 663-rekening</t>
    </r>
  </si>
  <si>
    <r>
      <t xml:space="preserve">- betreft het project een vervanging of uitbreiding van capaciteit. Gelieve </t>
    </r>
    <r>
      <rPr>
        <b/>
        <sz val="10"/>
        <rFont val="Arial"/>
        <family val="2"/>
      </rPr>
      <t>in een wordbijlage de groei-assumpties</t>
    </r>
    <r>
      <rPr>
        <sz val="10"/>
        <rFont val="Arial"/>
        <family val="2"/>
      </rPr>
      <t xml:space="preserve"> toe te lichten</t>
    </r>
  </si>
  <si>
    <r>
      <t xml:space="preserve">- omzet: meer </t>
    </r>
    <r>
      <rPr>
        <b/>
        <sz val="10"/>
        <rFont val="Arial"/>
        <family val="2"/>
      </rPr>
      <t>werkingssubsidies en/of meer klantenbijdragen</t>
    </r>
  </si>
  <si>
    <r>
      <t>- diensten en diverse goederen: nemen die toe? Misschien zijn er meer</t>
    </r>
    <r>
      <rPr>
        <b/>
        <sz val="10"/>
        <rFont val="Arial"/>
        <family val="2"/>
      </rPr>
      <t xml:space="preserve"> energiekosten</t>
    </r>
    <r>
      <rPr>
        <sz val="10"/>
        <rFont val="Arial"/>
        <family val="2"/>
      </rPr>
      <t xml:space="preserve"> door volumetoename; die anderzijds kunnen gecompenseerd worden door een energiezuiniger gebouw?</t>
    </r>
  </si>
  <si>
    <r>
      <t xml:space="preserve">-personeel: wordt er </t>
    </r>
    <r>
      <rPr>
        <b/>
        <sz val="10"/>
        <rFont val="Arial"/>
        <family val="2"/>
      </rPr>
      <t>meer personeel ingezet</t>
    </r>
    <r>
      <rPr>
        <sz val="10"/>
        <rFont val="Arial"/>
        <family val="2"/>
      </rPr>
      <t xml:space="preserve"> of volstaat de huidige personeelsinzet nog altijd?</t>
    </r>
  </si>
  <si>
    <r>
      <t xml:space="preserve">- </t>
    </r>
    <r>
      <rPr>
        <b/>
        <sz val="10"/>
        <rFont val="Arial"/>
        <family val="2"/>
      </rPr>
      <t>verschil in timing tussen gemaakte kosten en gerelateerde opbrengsten</t>
    </r>
    <r>
      <rPr>
        <sz val="10"/>
        <rFont val="Arial"/>
        <family val="2"/>
      </rPr>
      <t xml:space="preserve"> bij capaciteitsuitbreiding (vb bijkomende overheidstoelagen voor personeel worden later uitgekeerd dan de datum van indiensttreding)</t>
    </r>
  </si>
  <si>
    <r>
      <t xml:space="preserve">- </t>
    </r>
    <r>
      <rPr>
        <b/>
        <sz val="10"/>
        <rFont val="Arial"/>
        <family val="2"/>
      </rPr>
      <t>consistentie tussen werkingsopbrengsten en -kosten</t>
    </r>
    <r>
      <rPr>
        <sz val="10"/>
        <rFont val="Arial"/>
        <family val="2"/>
      </rPr>
      <t xml:space="preserve"> over de jaren heen. Beide zouden op termijn met een gelijke tred moeten evolueren;</t>
    </r>
  </si>
  <si>
    <r>
      <t>- invloed van de i</t>
    </r>
    <r>
      <rPr>
        <b/>
        <sz val="10"/>
        <rFont val="Arial"/>
        <family val="2"/>
      </rPr>
      <t>nflatie/indexering op de kosten en opbrengsten</t>
    </r>
    <r>
      <rPr>
        <sz val="10"/>
        <rFont val="Arial"/>
        <family val="2"/>
      </rPr>
      <t>. Specifiek met betrekking tot de personeelskosten dient rekening gehouden te worden met de anciënniteitsgroei.</t>
    </r>
  </si>
  <si>
    <t>Indien geen anciënniteitstoename, dient dit verder verantwoord in de word-bijlage (bijvoorbeeld: instroom van jongere werkkrachten ter vervanging van oudere tempert de loonevolutie)</t>
  </si>
  <si>
    <r>
      <t xml:space="preserve">- </t>
    </r>
    <r>
      <rPr>
        <b/>
        <sz val="10"/>
        <rFont val="Arial"/>
        <family val="2"/>
      </rPr>
      <t>Kostenbesparingen</t>
    </r>
    <r>
      <rPr>
        <sz val="10"/>
        <rFont val="Arial"/>
        <family val="2"/>
      </rPr>
      <t xml:space="preserve">: wegvallen van huur (indien zelf eigenaar), energiebesparingen,... </t>
    </r>
  </si>
  <si>
    <r>
      <t xml:space="preserve">- </t>
    </r>
    <r>
      <rPr>
        <b/>
        <sz val="10"/>
        <rFont val="Arial"/>
        <family val="2"/>
      </rPr>
      <t>Eenmalige kosten</t>
    </r>
    <r>
      <rPr>
        <sz val="10"/>
        <rFont val="Arial"/>
        <family val="2"/>
      </rPr>
      <t xml:space="preserve"> ( verhuis, inrichting, enz…)</t>
    </r>
  </si>
  <si>
    <r>
      <t xml:space="preserve">- Impact van de </t>
    </r>
    <r>
      <rPr>
        <b/>
        <sz val="10"/>
        <rFont val="Arial"/>
        <family val="2"/>
      </rPr>
      <t>financiering van het project (leningen of eigen middelen) door bijkomende intresten</t>
    </r>
    <r>
      <rPr>
        <sz val="10"/>
        <rFont val="Arial"/>
        <family val="2"/>
      </rPr>
      <t>. Best omvat de toelichting over de financieringswijze van het project ook nog informatie over de veronderstelde modaliteiten van de lening (intrestvoet/looptijd).</t>
    </r>
  </si>
  <si>
    <t>Indien het financieel plan wordt gebruikt voor een subsidieaanvraag infrastructuurforfait VAPH:</t>
  </si>
  <si>
    <t>- vermeld zeker de persoonlijke bijdrage van de bewoners in de woon-en leefkosten per maand op rijen 20+21</t>
  </si>
  <si>
    <r>
      <t xml:space="preserve">- gebruikstoelagen indien er nog </t>
    </r>
    <r>
      <rPr>
        <b/>
        <sz val="10"/>
        <rFont val="Arial"/>
        <family val="2"/>
      </rPr>
      <t>lopende gebruikstoelagen</t>
    </r>
    <r>
      <rPr>
        <sz val="10"/>
        <rFont val="Arial"/>
        <family val="2"/>
      </rPr>
      <t xml:space="preserve"> zijn. Indien u onder 7336 enkel het </t>
    </r>
    <r>
      <rPr>
        <b/>
        <sz val="10"/>
        <rFont val="Arial"/>
        <family val="2"/>
      </rPr>
      <t>kapitaaldeel</t>
    </r>
    <r>
      <rPr>
        <sz val="10"/>
        <rFont val="Arial"/>
        <family val="2"/>
      </rPr>
      <t xml:space="preserve"> heeft opgenomen, dan</t>
    </r>
    <r>
      <rPr>
        <b/>
        <sz val="10"/>
        <rFont val="Arial"/>
        <family val="2"/>
      </rPr>
      <t xml:space="preserve"> mag hier ook enkel het kapitaaldeel</t>
    </r>
    <r>
      <rPr>
        <sz val="10"/>
        <rFont val="Arial"/>
        <family val="2"/>
      </rPr>
      <t xml:space="preserve"> worden opgenomen.</t>
    </r>
  </si>
  <si>
    <t>- aflossingen (voor het kapitaaldeel) van de leningen.</t>
  </si>
  <si>
    <t xml:space="preserve">- nettobedrijfskapitaalbehoefte omwille van uitgestelde betaling van de kasstromen. </t>
  </si>
  <si>
    <r>
      <t xml:space="preserve">Bvb. 1 mio werkingsopbrengst wordt reeds </t>
    </r>
    <r>
      <rPr>
        <b/>
        <sz val="10"/>
        <rFont val="Arial"/>
        <family val="2"/>
      </rPr>
      <t>in 2022 toegerekend maar slechts uitbetaald in 2023</t>
    </r>
    <r>
      <rPr>
        <sz val="10"/>
        <rFont val="Arial"/>
        <family val="2"/>
      </rPr>
      <t xml:space="preserve">. </t>
    </r>
  </si>
  <si>
    <r>
      <t>In</t>
    </r>
    <r>
      <rPr>
        <b/>
        <sz val="10"/>
        <rFont val="Arial"/>
        <family val="2"/>
      </rPr>
      <t xml:space="preserve"> 2022</t>
    </r>
    <r>
      <rPr>
        <sz val="10"/>
        <rFont val="Arial"/>
        <family val="2"/>
      </rPr>
      <t xml:space="preserve"> wordt een investering van </t>
    </r>
    <r>
      <rPr>
        <b/>
        <sz val="10"/>
        <rFont val="Arial"/>
        <family val="2"/>
      </rPr>
      <t>1 mio euro opgenomen (met plusteken)</t>
    </r>
    <r>
      <rPr>
        <sz val="10"/>
        <rFont val="Arial"/>
        <family val="2"/>
      </rPr>
      <t>. In</t>
    </r>
    <r>
      <rPr>
        <b/>
        <sz val="10"/>
        <rFont val="Arial"/>
        <family val="2"/>
      </rPr>
      <t xml:space="preserve"> 2023</t>
    </r>
    <r>
      <rPr>
        <sz val="10"/>
        <rFont val="Arial"/>
        <family val="2"/>
      </rPr>
      <t xml:space="preserve"> wordt een </t>
    </r>
    <r>
      <rPr>
        <b/>
        <sz val="10"/>
        <rFont val="Arial"/>
        <family val="2"/>
      </rPr>
      <t>desinvestering van -1 mio euro</t>
    </r>
    <r>
      <rPr>
        <sz val="10"/>
        <rFont val="Arial"/>
        <family val="2"/>
      </rPr>
      <t xml:space="preserve"> opgenomen (met </t>
    </r>
    <r>
      <rPr>
        <b/>
        <sz val="10"/>
        <rFont val="Arial"/>
        <family val="2"/>
      </rPr>
      <t>minteken</t>
    </r>
    <r>
      <rPr>
        <sz val="10"/>
        <rFont val="Arial"/>
        <family val="2"/>
      </rPr>
      <t>).</t>
    </r>
  </si>
  <si>
    <t>- indien nog lopende alternatieve subsidie; gelieve dan onder "Gebruikstoelagen vroegere alternatieve projecten" de gebruikstoelage in te vullen. Indien in onder 7336-rekening in de meerjarenplanning slechts het kapitaal deel werd opgenomen; dan wordt hier ook enkel het kapitaaldeel opgenomen.</t>
  </si>
  <si>
    <t>- indien lening; vergeet niet het kapitaaldeel van de aflossingen in te vullen. Maar enkel het kapitaaldeel wordt opgenomen want het intrestdeel zit reeds verwerkt in de meerjarenplanning.</t>
  </si>
  <si>
    <r>
      <t xml:space="preserve">Wat is de </t>
    </r>
    <r>
      <rPr>
        <b/>
        <sz val="10"/>
        <rFont val="Arial"/>
        <family val="2"/>
      </rPr>
      <t>evolutie van de cashflows? Kennen die nog een positieve trend?</t>
    </r>
  </si>
  <si>
    <r>
      <t xml:space="preserve">Bedraagt de </t>
    </r>
    <r>
      <rPr>
        <b/>
        <sz val="10"/>
        <rFont val="Arial"/>
        <family val="2"/>
      </rPr>
      <t>liquiditeitspositie in elk geprojecteerd jaar minimaal de buffer voor de recurrente uitgaven</t>
    </r>
    <r>
      <rPr>
        <sz val="10"/>
        <rFont val="Arial"/>
        <family val="2"/>
      </rPr>
      <t xml:space="preserve">? Hoe worden tijdelijke negatieve liquiditeitsposities opgevangen: wordt hiervoor een lening aangegaan? </t>
    </r>
  </si>
  <si>
    <t>&gt; Op basis van de duur van de tekorten kan u de looptijd van de bestaande leningen misschien uitbreiden, het leningbedrag verhogen of alternatieve financiering zoeken?</t>
  </si>
  <si>
    <r>
      <t>Wordt de analyseperiode afgesloten met een</t>
    </r>
    <r>
      <rPr>
        <b/>
        <sz val="10"/>
        <rFont val="Arial"/>
        <family val="2"/>
      </rPr>
      <t xml:space="preserve"> positieve CF-dekking die minimaal 1,2x bedraagt</t>
    </r>
    <r>
      <rPr>
        <sz val="10"/>
        <rFont val="Arial"/>
        <family val="2"/>
      </rPr>
      <t>? Er wordt dus een marge van 20% genomen gezien de cashflowdekking op basis van geprojecteerde cashflows wordt berekend</t>
    </r>
  </si>
  <si>
    <r>
      <t xml:space="preserve">Indien nog een </t>
    </r>
    <r>
      <rPr>
        <b/>
        <sz val="10"/>
        <rFont val="Arial"/>
        <family val="2"/>
      </rPr>
      <t>lopende alternatieve subsidie</t>
    </r>
    <r>
      <rPr>
        <sz val="10"/>
        <rFont val="Arial"/>
        <family val="2"/>
      </rPr>
      <t>: vul dan hier de gebruikstoelagen in (indien onder de 7336 van de meerjarenplanning enkel het kapitaaldeel werd opgenomen, dan vult u  hier ook enkel het kapitaaldeel van de gebruikstoelagen in).</t>
    </r>
  </si>
  <si>
    <r>
      <t xml:space="preserve">Indien nog een </t>
    </r>
    <r>
      <rPr>
        <b/>
        <sz val="10"/>
        <rFont val="Arial"/>
        <family val="2"/>
      </rPr>
      <t>lopende lening</t>
    </r>
    <r>
      <rPr>
        <sz val="10"/>
        <rFont val="Arial"/>
        <family val="2"/>
      </rPr>
      <t>: vul dan hier de aflossingen in. Let op: aflossingen betreffen</t>
    </r>
    <r>
      <rPr>
        <b/>
        <sz val="10"/>
        <color rgb="FF92D050"/>
        <rFont val="Arial"/>
        <family val="2"/>
      </rPr>
      <t xml:space="preserve"> enkel het kapitaaldeel</t>
    </r>
    <r>
      <rPr>
        <sz val="10"/>
        <rFont val="Arial"/>
        <family val="2"/>
      </rPr>
      <t>; het intrestdeel wordt opgenomen onder het tabblad "meerjarenplanning".</t>
    </r>
  </si>
  <si>
    <t>Indien er nog een lange termijnlening op de balans voorkomt, dan worden er 1 of meerdere aflossingen in de planningsperiode verwacht tenzij de lening bvb. werd omgezet of vervroegd terugbetaald of niet diende terugbetaald te worden.</t>
  </si>
  <si>
    <r>
      <rPr>
        <b/>
        <sz val="10"/>
        <rFont val="Arial"/>
        <family val="2"/>
      </rPr>
      <t>Voor liquiditeitenplanning:</t>
    </r>
    <r>
      <rPr>
        <sz val="10"/>
        <rFont val="Arial"/>
        <family val="2"/>
      </rPr>
      <t xml:space="preserve"> lees aandachtig de voetnoten voor verdere toelichting van wat dient te worden ingevuld. </t>
    </r>
  </si>
  <si>
    <r>
      <t xml:space="preserve">Verschil tussen de klassieke </t>
    </r>
    <r>
      <rPr>
        <b/>
        <sz val="10"/>
        <rFont val="Arial"/>
        <family val="2"/>
      </rPr>
      <t>VIPA-subsidies in dit tabblad</t>
    </r>
    <r>
      <rPr>
        <sz val="10"/>
        <rFont val="Arial"/>
        <family val="2"/>
      </rPr>
      <t xml:space="preserve"> en de klassieke</t>
    </r>
    <r>
      <rPr>
        <b/>
        <sz val="10"/>
        <rFont val="Arial"/>
        <family val="2"/>
      </rPr>
      <t xml:space="preserve"> VIPA-subsidies </t>
    </r>
    <r>
      <rPr>
        <sz val="10"/>
        <rFont val="Arial"/>
        <family val="2"/>
      </rPr>
      <t>in het  tabblad</t>
    </r>
    <r>
      <rPr>
        <b/>
        <sz val="10"/>
        <rFont val="Arial"/>
        <family val="2"/>
      </rPr>
      <t xml:space="preserve"> "kostprijs+financiering"</t>
    </r>
  </si>
  <si>
    <t>Belangrijk: enkel klassieke subsidies, niet de forfaits of gebruikstoelagen</t>
  </si>
  <si>
    <t xml:space="preserve">Voor werken  geldt steeds het BTW-regime. Voor aankoop binnen de 2 jaar na ingebruikname kan er door de privéverkoper voor het BTW-regime worden geopteerd, voor de professionele verkoper is dit een verplichting. </t>
  </si>
  <si>
    <t>Voor aankoop van de gebouwen langer dan  2 jaar na de ingebruikname of voor aankoop van grond geldt het registratierecht.</t>
  </si>
  <si>
    <t>Verder wordt best ook rekening gehouden met de ontwikkeling van de kostprijs van de bouwmaterialen.</t>
  </si>
  <si>
    <t>Zoeken | CNC CBN (cbn-cnc.be)</t>
  </si>
  <si>
    <t>Fiscaal regime:</t>
  </si>
  <si>
    <t>Verkooprechten:</t>
  </si>
  <si>
    <r>
      <t xml:space="preserve">Deze biedt </t>
    </r>
    <r>
      <rPr>
        <b/>
        <sz val="10"/>
        <rFont val="Arial"/>
        <family val="2"/>
      </rPr>
      <t xml:space="preserve">financiering die complementair is met de bancaire financiering </t>
    </r>
    <r>
      <rPr>
        <sz val="10"/>
        <rFont val="Arial"/>
        <family val="2"/>
      </rPr>
      <t>zoals bvb. een achtergestelde lening in geval dat de eigen inbreng ontoereikend is of meer ademruimte qua afbetalingen via een langere aflossingsperiode (tot 30 jaar) of een aflosssingsvrije periode.</t>
    </r>
  </si>
  <si>
    <r>
      <t xml:space="preserve">Voor volgende </t>
    </r>
    <r>
      <rPr>
        <b/>
        <sz val="10"/>
        <rFont val="Arial"/>
        <family val="2"/>
      </rPr>
      <t>financieringsbronnen</t>
    </r>
    <r>
      <rPr>
        <sz val="10"/>
        <rFont val="Arial"/>
        <family val="2"/>
      </rPr>
      <t xml:space="preserve"> wordt het </t>
    </r>
    <r>
      <rPr>
        <b/>
        <sz val="10"/>
        <rFont val="Arial"/>
        <family val="2"/>
      </rPr>
      <t>verdere detail</t>
    </r>
    <r>
      <rPr>
        <sz val="10"/>
        <rFont val="Arial"/>
        <family val="2"/>
      </rPr>
      <t xml:space="preserve"> gevraagd:</t>
    </r>
  </si>
  <si>
    <r>
      <t xml:space="preserve">- er dient overeenstemming te bestaan tussen de </t>
    </r>
    <r>
      <rPr>
        <b/>
        <sz val="10"/>
        <rFont val="Arial"/>
        <family val="2"/>
      </rPr>
      <t>investeringskost in het financieel plan en de bouwkostraming</t>
    </r>
    <r>
      <rPr>
        <sz val="10"/>
        <rFont val="Arial"/>
        <family val="2"/>
      </rPr>
      <t xml:space="preserve"> van de architect</t>
    </r>
  </si>
  <si>
    <r>
      <t xml:space="preserve">- </t>
    </r>
    <r>
      <rPr>
        <b/>
        <sz val="10"/>
        <rFont val="Arial"/>
        <family val="2"/>
      </rPr>
      <t>investeringsproject/subsidies en leningen dienen volgens hun opname</t>
    </r>
    <r>
      <rPr>
        <sz val="10"/>
        <rFont val="Arial"/>
        <family val="2"/>
      </rPr>
      <t xml:space="preserve"> terug te vinden zijn in de liquiditeitenplanning. Het </t>
    </r>
    <r>
      <rPr>
        <b/>
        <sz val="10"/>
        <rFont val="Arial"/>
        <family val="2"/>
      </rPr>
      <t>totaal uit de liquiditeitenplanning</t>
    </r>
    <r>
      <rPr>
        <sz val="10"/>
        <rFont val="Arial"/>
        <family val="2"/>
      </rPr>
      <t xml:space="preserve"> dient (tenzij een grondige reden) overeen te stemmen met wat in het tabblad </t>
    </r>
    <r>
      <rPr>
        <b/>
        <sz val="10"/>
        <rFont val="Arial"/>
        <family val="2"/>
      </rPr>
      <t xml:space="preserve">'kostprijs+financiering' </t>
    </r>
    <r>
      <rPr>
        <sz val="10"/>
        <rFont val="Arial"/>
        <family val="2"/>
      </rPr>
      <t>staat vermeld</t>
    </r>
  </si>
  <si>
    <t>- worden de financieringsvormen (behalve de bancaire financiering &amp; eigen inbreng: zie verder hieronder) voldoende verantwoord via besluiten of mails met toezeggingen?</t>
  </si>
  <si>
    <r>
      <t xml:space="preserve">- wordt het </t>
    </r>
    <r>
      <rPr>
        <b/>
        <sz val="10"/>
        <rFont val="Arial"/>
        <family val="2"/>
      </rPr>
      <t>volledige investeringsproject voldoende gefinancierd</t>
    </r>
    <r>
      <rPr>
        <sz val="10"/>
        <rFont val="Arial"/>
        <family val="2"/>
      </rPr>
      <t>?</t>
    </r>
  </si>
  <si>
    <r>
      <t xml:space="preserve">- in geval van </t>
    </r>
    <r>
      <rPr>
        <b/>
        <sz val="10"/>
        <rFont val="Arial"/>
        <family val="2"/>
      </rPr>
      <t xml:space="preserve">bancaire financiering: zijn de veronderstelde modaliteiten reallistisch en correct </t>
    </r>
    <r>
      <rPr>
        <sz val="10"/>
        <rFont val="Arial"/>
        <family val="2"/>
      </rPr>
      <t>verwerkt?</t>
    </r>
  </si>
  <si>
    <r>
      <t xml:space="preserve">- in geval van </t>
    </r>
    <r>
      <rPr>
        <b/>
        <sz val="10"/>
        <rFont val="Arial"/>
        <family val="2"/>
      </rPr>
      <t>eigen inbreng: overstijgt die niet de mogelijkheden van de beschikbare liquiditeiten voor investeringen</t>
    </r>
    <r>
      <rPr>
        <sz val="10"/>
        <rFont val="Arial"/>
        <family val="2"/>
      </rPr>
      <t>?</t>
    </r>
  </si>
  <si>
    <t>Klassieke VIPA-subsidies (enkel indien huidige project klassieke subsidieaanvraag)</t>
  </si>
  <si>
    <t>Klassieke subsidies: timing betalingen</t>
  </si>
  <si>
    <t>BTW: tarieven voor werken</t>
  </si>
  <si>
    <t>Fiscaal:</t>
  </si>
  <si>
    <t>Algemeen: boekhoudkundig: minimum aangepast rekeningstelsel CBN</t>
  </si>
  <si>
    <t>Kostprijs + financiering:</t>
  </si>
  <si>
    <t>Financiering:</t>
  </si>
  <si>
    <t>Belangrijk is om eerst de scope van het financieel plan te bepalen onder punt 2).</t>
  </si>
  <si>
    <r>
      <t xml:space="preserve">Elk </t>
    </r>
    <r>
      <rPr>
        <b/>
        <sz val="10"/>
        <rFont val="Arial"/>
        <family val="2"/>
      </rPr>
      <t>element is een apart tabblad</t>
    </r>
    <r>
      <rPr>
        <sz val="10"/>
        <rFont val="Arial"/>
        <family val="2"/>
      </rPr>
      <t xml:space="preserve"> waarop u cijfergegevens dient in of aan te vullen. Dit wordt vanaf punt 3) in detail besproken. Daarnaast is er ook een tabblad met nuttige informatie. </t>
    </r>
  </si>
  <si>
    <t>waarvan: persoonlijke bijdrage bewoners woon- en leefkosten VAPH-project meerderjarigen (enkel in te vullen indien subsidieaanvraag infrastructuurforfait meerderjarigen)</t>
  </si>
  <si>
    <t>- indien subsidieaanvraag voor investeringsproject meerderjarigen (VAPH-forfait): gelieve dan het aantal gebruikers+ maandbijdrage in te vullen onder werkingsopbrengsten.</t>
  </si>
  <si>
    <r>
      <t>In het bijzonder geldt voor de</t>
    </r>
    <r>
      <rPr>
        <b/>
        <sz val="10"/>
        <rFont val="Arial"/>
        <family val="2"/>
      </rPr>
      <t xml:space="preserve"> infrastructuurforfaits voor meerderjarigen dat die</t>
    </r>
    <r>
      <rPr>
        <sz val="10"/>
        <rFont val="Arial"/>
        <family val="2"/>
      </rPr>
      <t xml:space="preserve"> </t>
    </r>
    <r>
      <rPr>
        <b/>
        <u/>
        <sz val="10"/>
        <rFont val="Arial"/>
        <family val="2"/>
      </rPr>
      <t>niet onder 7336-rekening (rij31)</t>
    </r>
    <r>
      <rPr>
        <u/>
        <sz val="10"/>
        <rFont val="Arial"/>
        <family val="2"/>
      </rPr>
      <t xml:space="preserve"> </t>
    </r>
    <r>
      <rPr>
        <sz val="10"/>
        <rFont val="Arial"/>
        <family val="2"/>
      </rPr>
      <t xml:space="preserve">worden vermeld. De forfaits worden daarentegen onder de </t>
    </r>
    <r>
      <rPr>
        <b/>
        <sz val="10"/>
        <rFont val="Arial"/>
        <family val="2"/>
      </rPr>
      <t>7331-rekening (rij29)</t>
    </r>
    <r>
      <rPr>
        <sz val="10"/>
        <rFont val="Arial"/>
        <family val="2"/>
      </rPr>
      <t xml:space="preserve"> vermeld.</t>
    </r>
  </si>
  <si>
    <t>Indien infrastructuurforfait voor personen met beperking; werd maandbijdrage opgenomen:</t>
  </si>
  <si>
    <t>Indien infrastructuurforfait voor personen met beperking; werd forfait vermeld</t>
  </si>
  <si>
    <r>
      <t xml:space="preserve">Indien te </t>
    </r>
    <r>
      <rPr>
        <b/>
        <sz val="10"/>
        <rFont val="Arial"/>
        <family val="2"/>
      </rPr>
      <t>weinig zekerheid over de financiële cijfers</t>
    </r>
    <r>
      <rPr>
        <sz val="10"/>
        <rFont val="Arial"/>
        <family val="2"/>
      </rPr>
      <t xml:space="preserve"> (bvb. investeringskost, subsidies…) van die toekomstige projecten en indien er nog van die </t>
    </r>
    <r>
      <rPr>
        <b/>
        <sz val="10"/>
        <rFont val="Arial"/>
        <family val="2"/>
      </rPr>
      <t>projecten eventueel kan worden afgezien</t>
    </r>
    <r>
      <rPr>
        <sz val="10"/>
        <rFont val="Arial"/>
        <family val="2"/>
      </rPr>
      <t>; dan dienen deze niet mee opgenomen te worden.</t>
    </r>
  </si>
  <si>
    <r>
      <t xml:space="preserve">De </t>
    </r>
    <r>
      <rPr>
        <b/>
        <sz val="10"/>
        <rFont val="Arial"/>
        <family val="2"/>
      </rPr>
      <t>financiering</t>
    </r>
    <r>
      <rPr>
        <sz val="10"/>
        <rFont val="Arial"/>
        <family val="2"/>
      </rPr>
      <t xml:space="preserve"> omvat de oorsprong van de financiële middelen zoals: bancaire leningen, andere leningen, schenkingen, subsidies, inbreng eigen middelen… </t>
    </r>
  </si>
  <si>
    <r>
      <t xml:space="preserve">- het totaal van </t>
    </r>
    <r>
      <rPr>
        <b/>
        <sz val="10"/>
        <rFont val="Arial"/>
        <family val="2"/>
      </rPr>
      <t>overige leningen/schenkingen/andere dan VIPA-subsidies</t>
    </r>
    <r>
      <rPr>
        <sz val="10"/>
        <rFont val="Arial"/>
        <family val="2"/>
      </rPr>
      <t xml:space="preserve"> dient gedetailleerd te worden. Hiervoor wordt ook een verantwoording gevraagd (subsidieregelment/besluit/notulen of mail met toezegging schenking)</t>
    </r>
  </si>
  <si>
    <t>3) vul enkel de blauwe cellen in (indien voorkomend). Rubrieken en codes in kolommen B+C staan ook in het blauw; die dient u uiteraard niet te overschrijven. De groene cellen berekenen in eerste instantie een totaal maar kunnen worden overschreven. De zwarte cellen bevatten sowieso formules die niet mogen overschreven worden</t>
  </si>
  <si>
    <t>In de planningsperiode van 7 jaar kunnen nog andere projecten worden gepland dan het project van de huidige subsidievraag. Naarmate die toekomstige projecten zich verder in de planningsperiode situeren, zijn ook de raming met betrekking tot bvb. investeringskost onzekerder.</t>
  </si>
  <si>
    <t>jaartal=</t>
  </si>
  <si>
    <t>Overschrijf de blauwe nullen  (waar voorkomend ). De  groene cellen berekenen in eerste instantie een totaal maar kunnen worden overschreven.</t>
  </si>
  <si>
    <t>MFC</t>
  </si>
  <si>
    <t>meerderjarigen</t>
  </si>
  <si>
    <t>klassiek+forfait</t>
  </si>
  <si>
    <r>
      <t xml:space="preserve">juiste keuze van de </t>
    </r>
    <r>
      <rPr>
        <b/>
        <sz val="10"/>
        <rFont val="Arial"/>
        <family val="2"/>
      </rPr>
      <t xml:space="preserve">subsidiesoort (klassiek, forfait VAPH of klassiek+forfait indien model voor beide subsidies samen ) =&gt; cel </t>
    </r>
    <r>
      <rPr>
        <sz val="10"/>
        <rFont val="Arial"/>
        <family val="2"/>
      </rPr>
      <t>B18</t>
    </r>
  </si>
  <si>
    <t>2 waarvan interest- en kapitaalsubsidies voor lopende projecten (klassieke of alternatieve subsidies via gebruikstoelagen)</t>
  </si>
  <si>
    <t>Aflossingen van lopende projecten (enkel kapitaaldeel; intrestdeel onder meerjarenplanning): bedrag zonder minteken</t>
  </si>
  <si>
    <t>Aflossingen van dit project (enkel kapitaaldeel; intrestdeel onder meerjarenplanning); bedrag zonder minteken</t>
  </si>
  <si>
    <t>Aflossingen van andere nieuwe projecten  (enkel kapitaaldeel; intrestdeel onder meerjarenplanning): bedrag zonder minteken</t>
  </si>
  <si>
    <t>in geval van alternatieve/klassieke subsidies bij vorige projecten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</si>
</sst>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0"/>
      <name val="Arial"/>
      <family val="2"/>
    </font>
    <font>
      <b/>
      <sz val="10"/>
      <color indexed="12"/>
      <name val="Arial"/>
      <family val="2"/>
    </font>
    <font>
      <sz val="10"/>
      <color indexed="12"/>
      <name val="Arial"/>
      <family val="2"/>
    </font>
    <font>
      <b/>
      <sz val="10"/>
      <name val="Arial"/>
      <family val="2"/>
    </font>
    <font>
      <b/>
      <sz val="10"/>
      <name val="Arial"/>
      <family val="2"/>
    </font>
    <font>
      <sz val="10"/>
      <name val="Arial"/>
      <family val="2"/>
    </font>
    <font>
      <i/>
      <sz val="10"/>
      <color indexed="12"/>
      <name val="Arial"/>
      <family val="2"/>
    </font>
    <font>
      <sz val="8"/>
      <name val="Arial"/>
      <family val="2"/>
    </font>
    <font>
      <i/>
      <sz val="10"/>
      <name val="Arial"/>
      <family val="2"/>
    </font>
    <font>
      <b/>
      <i/>
      <sz val="10"/>
      <color indexed="12"/>
      <name val="Arial"/>
      <family val="2"/>
    </font>
    <font>
      <b/>
      <sz val="12"/>
      <name val="Arial"/>
      <family val="2"/>
    </font>
    <font>
      <b/>
      <sz val="11"/>
      <color theme="0"/>
      <name val="Calibri"/>
      <family val="2"/>
      <scheme val="minor"/>
    </font>
    <font>
      <b/>
      <sz val="10"/>
      <color rgb="FFFF0000"/>
      <name val="Arial"/>
      <family val="2"/>
    </font>
    <font>
      <sz val="11"/>
      <color theme="1" tint="0.499984740745262"/>
      <name val="Calibri"/>
      <family val="2"/>
      <scheme val="minor"/>
    </font>
    <font>
      <sz val="10"/>
      <color rgb="FFFF0000"/>
      <name val="Arial"/>
      <family val="2"/>
    </font>
    <font>
      <sz val="10"/>
      <name val="Arial"/>
      <family val="2"/>
    </font>
    <font>
      <sz val="10"/>
      <color rgb="FF00B0F0"/>
      <name val="Arial"/>
      <family val="2"/>
    </font>
    <font>
      <b/>
      <sz val="8"/>
      <name val="Arial"/>
      <family val="2"/>
    </font>
    <font>
      <sz val="10"/>
      <color theme="6" tint="-0.249977111117893"/>
      <name val="Arial"/>
      <family val="2"/>
    </font>
    <font>
      <b/>
      <sz val="10"/>
      <color theme="6" tint="-0.249977111117893"/>
      <name val="Arial"/>
      <family val="2"/>
    </font>
    <font>
      <b/>
      <sz val="10"/>
      <color rgb="FF92D050"/>
      <name val="Arial"/>
      <family val="2"/>
    </font>
    <font>
      <b/>
      <sz val="16"/>
      <name val="Arial"/>
      <family val="2"/>
    </font>
    <font>
      <i/>
      <sz val="11"/>
      <name val="Arial"/>
      <family val="2"/>
    </font>
    <font>
      <u/>
      <sz val="10"/>
      <color theme="10"/>
      <name val="Arial"/>
      <family val="2"/>
    </font>
    <font>
      <u/>
      <sz val="10"/>
      <name val="Arial"/>
      <family val="2"/>
    </font>
    <font>
      <b/>
      <u/>
      <sz val="10"/>
      <name val="Arial"/>
      <family val="2"/>
    </font>
    <font>
      <b/>
      <i/>
      <sz val="10"/>
      <name val="Arial"/>
      <family val="2"/>
    </font>
  </fonts>
  <fills count="6">
    <fill>
      <patternFill patternType="none"/>
    </fill>
    <fill>
      <patternFill patternType="gray125"/>
    </fill>
    <fill>
      <patternFill patternType="solid">
        <fgColor rgb="FFA5A5A5"/>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12" fillId="2" borderId="15" applyNumberFormat="0" applyAlignment="0" applyProtection="0"/>
    <xf numFmtId="9" fontId="16" fillId="0" borderId="0" applyFont="0" applyFill="0" applyBorder="0" applyAlignment="0" applyProtection="0"/>
    <xf numFmtId="0" fontId="24" fillId="0" borderId="0" applyNumberFormat="0" applyFill="0" applyBorder="0" applyAlignment="0" applyProtection="0"/>
  </cellStyleXfs>
  <cellXfs count="329">
    <xf numFmtId="0" fontId="0" fillId="0" borderId="0" xfId="0"/>
    <xf numFmtId="3" fontId="1" fillId="0" borderId="0" xfId="0" applyNumberFormat="1" applyFont="1"/>
    <xf numFmtId="3" fontId="3" fillId="0" borderId="0" xfId="0" applyNumberFormat="1" applyFont="1" applyProtection="1">
      <protection locked="0"/>
    </xf>
    <xf numFmtId="3" fontId="4" fillId="0" borderId="0" xfId="0" applyNumberFormat="1" applyFont="1"/>
    <xf numFmtId="0" fontId="0" fillId="0" borderId="0" xfId="0" applyAlignment="1">
      <alignment horizontal="center"/>
    </xf>
    <xf numFmtId="3" fontId="0" fillId="0" borderId="0" xfId="0" applyNumberFormat="1"/>
    <xf numFmtId="0" fontId="6" fillId="0" borderId="0" xfId="0" applyFont="1"/>
    <xf numFmtId="0" fontId="5" fillId="0" borderId="0" xfId="0" applyFont="1" applyAlignment="1">
      <alignment horizontal="center"/>
    </xf>
    <xf numFmtId="3" fontId="2" fillId="0" borderId="0" xfId="0" applyNumberFormat="1" applyFont="1" applyProtection="1">
      <protection locked="0"/>
    </xf>
    <xf numFmtId="0" fontId="9" fillId="0" borderId="0" xfId="0" applyFont="1"/>
    <xf numFmtId="0" fontId="0" fillId="0" borderId="0" xfId="0" applyProtection="1">
      <protection locked="0"/>
    </xf>
    <xf numFmtId="0" fontId="3" fillId="0" borderId="0" xfId="0" applyFont="1" applyAlignment="1">
      <alignment horizontal="center"/>
    </xf>
    <xf numFmtId="3" fontId="9" fillId="0" borderId="0" xfId="0" applyNumberFormat="1" applyFont="1"/>
    <xf numFmtId="3" fontId="6" fillId="0" borderId="0" xfId="0" applyNumberFormat="1" applyFont="1"/>
    <xf numFmtId="0" fontId="4" fillId="0" borderId="0" xfId="0" applyFont="1"/>
    <xf numFmtId="3" fontId="3" fillId="0" borderId="0" xfId="0" applyNumberFormat="1" applyFont="1" applyAlignment="1" applyProtection="1">
      <alignment horizontal="center"/>
      <protection locked="0"/>
    </xf>
    <xf numFmtId="0" fontId="3" fillId="0" borderId="0" xfId="0" quotePrefix="1" applyFont="1"/>
    <xf numFmtId="0" fontId="11" fillId="0" borderId="0" xfId="0" applyFont="1"/>
    <xf numFmtId="0" fontId="2" fillId="0" borderId="0" xfId="0" applyFont="1" applyAlignment="1">
      <alignment horizontal="center"/>
    </xf>
    <xf numFmtId="0" fontId="4" fillId="3" borderId="5" xfId="0" applyFont="1" applyFill="1" applyBorder="1" applyAlignment="1">
      <alignment horizontal="left"/>
    </xf>
    <xf numFmtId="3" fontId="0" fillId="0" borderId="10" xfId="0" applyNumberFormat="1" applyBorder="1"/>
    <xf numFmtId="0" fontId="2" fillId="0" borderId="7" xfId="0" applyFont="1" applyBorder="1" applyAlignment="1">
      <alignment horizontal="center"/>
    </xf>
    <xf numFmtId="3" fontId="2" fillId="0" borderId="7" xfId="0" applyNumberFormat="1" applyFont="1" applyBorder="1" applyProtection="1">
      <protection locked="0"/>
    </xf>
    <xf numFmtId="0" fontId="2" fillId="0" borderId="1" xfId="0" applyFont="1" applyBorder="1" applyAlignment="1">
      <alignment horizontal="center"/>
    </xf>
    <xf numFmtId="3" fontId="2" fillId="0" borderId="1" xfId="0" applyNumberFormat="1" applyFont="1" applyBorder="1" applyProtection="1">
      <protection locked="0"/>
    </xf>
    <xf numFmtId="3" fontId="2" fillId="0" borderId="12" xfId="0" applyNumberFormat="1" applyFont="1" applyBorder="1" applyProtection="1">
      <protection locked="0"/>
    </xf>
    <xf numFmtId="0" fontId="4" fillId="0" borderId="3" xfId="0" applyFont="1" applyBorder="1" applyAlignment="1">
      <alignment horizontal="center"/>
    </xf>
    <xf numFmtId="0" fontId="0" fillId="0" borderId="3" xfId="0" applyBorder="1" applyAlignment="1">
      <alignment horizontal="center"/>
    </xf>
    <xf numFmtId="0" fontId="4" fillId="0" borderId="2" xfId="0" applyFont="1" applyBorder="1"/>
    <xf numFmtId="0" fontId="4" fillId="0" borderId="3" xfId="0" quotePrefix="1" applyFont="1" applyBorder="1"/>
    <xf numFmtId="3" fontId="4" fillId="0" borderId="3" xfId="0" applyNumberFormat="1" applyFont="1" applyBorder="1" applyAlignment="1">
      <alignment horizontal="center"/>
    </xf>
    <xf numFmtId="0" fontId="4" fillId="0" borderId="7" xfId="0" quotePrefix="1" applyFont="1" applyBorder="1"/>
    <xf numFmtId="0" fontId="4" fillId="0" borderId="7" xfId="0" applyFont="1" applyBorder="1" applyAlignment="1">
      <alignment horizontal="center"/>
    </xf>
    <xf numFmtId="0" fontId="3" fillId="0" borderId="9" xfId="0" quotePrefix="1" applyFont="1" applyBorder="1"/>
    <xf numFmtId="0" fontId="3" fillId="0" borderId="11" xfId="0" quotePrefix="1" applyFont="1" applyBorder="1"/>
    <xf numFmtId="0" fontId="3" fillId="0" borderId="1" xfId="0" applyFont="1" applyBorder="1" applyAlignment="1">
      <alignment horizontal="center"/>
    </xf>
    <xf numFmtId="3" fontId="3" fillId="0" borderId="1" xfId="0" applyNumberFormat="1" applyFont="1" applyBorder="1" applyAlignment="1" applyProtection="1">
      <alignment horizontal="center"/>
      <protection locked="0"/>
    </xf>
    <xf numFmtId="0" fontId="4" fillId="0" borderId="3" xfId="0" applyFont="1" applyBorder="1"/>
    <xf numFmtId="0" fontId="0" fillId="0" borderId="1" xfId="0" applyBorder="1" applyAlignment="1">
      <alignment horizontal="center"/>
    </xf>
    <xf numFmtId="0" fontId="3" fillId="0" borderId="7" xfId="0" applyFont="1" applyBorder="1" applyAlignment="1">
      <alignment horizontal="center"/>
    </xf>
    <xf numFmtId="3" fontId="3" fillId="0" borderId="7" xfId="0" applyNumberFormat="1" applyFont="1" applyBorder="1" applyAlignment="1" applyProtection="1">
      <alignment horizontal="center"/>
      <protection locked="0"/>
    </xf>
    <xf numFmtId="0" fontId="3" fillId="0" borderId="9" xfId="0" applyFont="1" applyBorder="1"/>
    <xf numFmtId="3" fontId="3" fillId="0" borderId="10" xfId="0" applyNumberFormat="1" applyFont="1" applyBorder="1" applyAlignment="1">
      <alignment horizontal="right"/>
    </xf>
    <xf numFmtId="0" fontId="3" fillId="0" borderId="1" xfId="0" quotePrefix="1" applyFont="1" applyBorder="1"/>
    <xf numFmtId="3" fontId="3" fillId="0" borderId="12" xfId="0" applyNumberFormat="1" applyFont="1" applyBorder="1" applyAlignment="1">
      <alignment horizontal="right"/>
    </xf>
    <xf numFmtId="3" fontId="4" fillId="0" borderId="4" xfId="0" applyNumberFormat="1" applyFont="1" applyBorder="1"/>
    <xf numFmtId="0" fontId="14" fillId="0" borderId="2" xfId="1" applyFont="1" applyFill="1" applyBorder="1" applyProtection="1"/>
    <xf numFmtId="0" fontId="14" fillId="0" borderId="3" xfId="1" applyFont="1" applyFill="1" applyBorder="1" applyProtection="1"/>
    <xf numFmtId="3" fontId="14" fillId="0" borderId="4" xfId="1" applyNumberFormat="1" applyFont="1" applyFill="1" applyBorder="1" applyAlignment="1" applyProtection="1">
      <alignment horizontal="right"/>
    </xf>
    <xf numFmtId="0" fontId="4" fillId="0" borderId="14" xfId="0" applyFont="1" applyBorder="1" applyAlignment="1">
      <alignment horizontal="left"/>
    </xf>
    <xf numFmtId="3" fontId="15" fillId="0" borderId="0" xfId="0" applyNumberFormat="1" applyFont="1"/>
    <xf numFmtId="3" fontId="3" fillId="0" borderId="0" xfId="0" applyNumberFormat="1" applyFont="1" applyAlignment="1" applyProtection="1">
      <alignment horizontal="right"/>
      <protection locked="0"/>
    </xf>
    <xf numFmtId="3" fontId="3" fillId="0" borderId="10" xfId="0" applyNumberFormat="1" applyFont="1" applyBorder="1" applyAlignment="1" applyProtection="1">
      <alignment horizontal="right"/>
      <protection locked="0"/>
    </xf>
    <xf numFmtId="3" fontId="3" fillId="0" borderId="1" xfId="0" applyNumberFormat="1" applyFont="1" applyBorder="1" applyAlignment="1" applyProtection="1">
      <alignment horizontal="right"/>
      <protection locked="0"/>
    </xf>
    <xf numFmtId="3" fontId="3" fillId="0" borderId="12" xfId="0" applyNumberFormat="1" applyFont="1" applyBorder="1" applyAlignment="1" applyProtection="1">
      <alignment horizontal="right"/>
      <protection locked="0"/>
    </xf>
    <xf numFmtId="3" fontId="3" fillId="0" borderId="7" xfId="0" applyNumberFormat="1" applyFont="1" applyBorder="1" applyAlignment="1" applyProtection="1">
      <alignment horizontal="right"/>
      <protection locked="0"/>
    </xf>
    <xf numFmtId="3" fontId="3" fillId="0" borderId="8" xfId="0" applyNumberFormat="1" applyFont="1" applyBorder="1" applyAlignment="1" applyProtection="1">
      <alignment horizontal="right"/>
      <protection locked="0"/>
    </xf>
    <xf numFmtId="0" fontId="4" fillId="0" borderId="0" xfId="0" applyFont="1" applyAlignment="1">
      <alignment horizontal="center"/>
    </xf>
    <xf numFmtId="0" fontId="1" fillId="0" borderId="0" xfId="0" applyFont="1"/>
    <xf numFmtId="0" fontId="1" fillId="0" borderId="0" xfId="0" applyFont="1" applyAlignment="1">
      <alignment horizontal="center"/>
    </xf>
    <xf numFmtId="16" fontId="1" fillId="0" borderId="0" xfId="0" quotePrefix="1" applyNumberFormat="1" applyFont="1" applyAlignment="1">
      <alignment horizontal="center"/>
    </xf>
    <xf numFmtId="1" fontId="1" fillId="0" borderId="0" xfId="0" applyNumberFormat="1" applyFont="1" applyProtection="1">
      <protection locked="0"/>
    </xf>
    <xf numFmtId="0" fontId="1" fillId="0" borderId="0" xfId="0" quotePrefix="1" applyFont="1"/>
    <xf numFmtId="1" fontId="4" fillId="0" borderId="0" xfId="0" applyNumberFormat="1" applyFont="1" applyAlignment="1">
      <alignment horizontal="center"/>
    </xf>
    <xf numFmtId="3" fontId="1" fillId="0" borderId="2" xfId="0" applyNumberFormat="1" applyFont="1" applyBorder="1"/>
    <xf numFmtId="3" fontId="1" fillId="0" borderId="3" xfId="0" applyNumberFormat="1" applyFont="1" applyBorder="1"/>
    <xf numFmtId="3" fontId="1" fillId="0" borderId="4" xfId="0" applyNumberFormat="1" applyFont="1" applyBorder="1"/>
    <xf numFmtId="3" fontId="1" fillId="0" borderId="3" xfId="0" applyNumberFormat="1" applyFont="1" applyBorder="1" applyProtection="1">
      <protection locked="0"/>
    </xf>
    <xf numFmtId="3" fontId="1" fillId="0" borderId="4" xfId="0" applyNumberFormat="1" applyFont="1" applyBorder="1" applyProtection="1">
      <protection locked="0"/>
    </xf>
    <xf numFmtId="1" fontId="1" fillId="0" borderId="0" xfId="0" applyNumberFormat="1" applyFont="1"/>
    <xf numFmtId="16" fontId="1" fillId="0" borderId="7" xfId="0" quotePrefix="1" applyNumberFormat="1" applyFont="1" applyBorder="1" applyAlignment="1">
      <alignment horizontal="center"/>
    </xf>
    <xf numFmtId="3" fontId="4" fillId="0" borderId="7" xfId="0" applyNumberFormat="1" applyFont="1" applyBorder="1"/>
    <xf numFmtId="3" fontId="4" fillId="0" borderId="10" xfId="0" applyNumberFormat="1" applyFont="1" applyBorder="1"/>
    <xf numFmtId="0" fontId="4" fillId="0" borderId="1" xfId="0" applyFont="1" applyBorder="1" applyAlignment="1">
      <alignment horizontal="center"/>
    </xf>
    <xf numFmtId="4" fontId="4" fillId="0" borderId="1" xfId="0" applyNumberFormat="1" applyFont="1" applyBorder="1" applyAlignment="1">
      <alignment horizontal="right"/>
    </xf>
    <xf numFmtId="4" fontId="4" fillId="0" borderId="12" xfId="0" applyNumberFormat="1" applyFont="1" applyBorder="1" applyAlignment="1">
      <alignment horizontal="right"/>
    </xf>
    <xf numFmtId="1" fontId="4" fillId="0" borderId="2" xfId="0" applyNumberFormat="1" applyFont="1" applyBorder="1" applyAlignment="1">
      <alignment horizontal="center"/>
    </xf>
    <xf numFmtId="1" fontId="4" fillId="0" borderId="3" xfId="0" applyNumberFormat="1" applyFont="1" applyBorder="1" applyAlignment="1">
      <alignment horizontal="center"/>
    </xf>
    <xf numFmtId="1" fontId="4" fillId="0" borderId="4" xfId="0" applyNumberFormat="1" applyFont="1" applyBorder="1" applyAlignment="1">
      <alignment horizontal="center"/>
    </xf>
    <xf numFmtId="3" fontId="4" fillId="0" borderId="3" xfId="0" applyNumberFormat="1" applyFont="1" applyBorder="1" applyAlignment="1">
      <alignment horizontal="right"/>
    </xf>
    <xf numFmtId="3" fontId="4" fillId="0" borderId="4" xfId="0" applyNumberFormat="1" applyFont="1" applyBorder="1" applyAlignment="1">
      <alignment horizontal="right"/>
    </xf>
    <xf numFmtId="3" fontId="4" fillId="0" borderId="7" xfId="0" applyNumberFormat="1" applyFont="1" applyBorder="1" applyAlignment="1">
      <alignment horizontal="right"/>
    </xf>
    <xf numFmtId="0" fontId="1" fillId="0" borderId="7" xfId="0" applyFont="1" applyBorder="1"/>
    <xf numFmtId="0" fontId="1" fillId="0" borderId="7" xfId="0" applyFont="1" applyBorder="1" applyAlignment="1">
      <alignment horizontal="center"/>
    </xf>
    <xf numFmtId="3" fontId="1" fillId="0" borderId="7" xfId="0" applyNumberFormat="1" applyFont="1" applyBorder="1" applyAlignment="1">
      <alignment horizontal="right"/>
    </xf>
    <xf numFmtId="3" fontId="1" fillId="0" borderId="8" xfId="0" applyNumberFormat="1" applyFont="1" applyBorder="1" applyAlignment="1">
      <alignment horizontal="right"/>
    </xf>
    <xf numFmtId="0" fontId="1" fillId="0" borderId="1" xfId="0" applyFont="1" applyBorder="1"/>
    <xf numFmtId="0" fontId="1" fillId="0" borderId="0" xfId="0" applyFont="1" applyAlignment="1">
      <alignment horizontal="left" vertical="top" wrapText="1"/>
    </xf>
    <xf numFmtId="0" fontId="1" fillId="0" borderId="0" xfId="0" quotePrefix="1" applyFont="1" applyAlignment="1">
      <alignment horizontal="left" vertical="top" wrapText="1"/>
    </xf>
    <xf numFmtId="3" fontId="4" fillId="0" borderId="17" xfId="0" applyNumberFormat="1" applyFont="1" applyBorder="1"/>
    <xf numFmtId="0" fontId="17" fillId="0" borderId="0" xfId="0" applyFont="1"/>
    <xf numFmtId="3" fontId="17" fillId="0" borderId="0" xfId="0" applyNumberFormat="1" applyFont="1"/>
    <xf numFmtId="0" fontId="4" fillId="0" borderId="0" xfId="0" quotePrefix="1" applyFont="1"/>
    <xf numFmtId="0" fontId="1" fillId="4" borderId="0" xfId="0" applyFont="1" applyFill="1"/>
    <xf numFmtId="0" fontId="0" fillId="4" borderId="0" xfId="0" applyFill="1"/>
    <xf numFmtId="3" fontId="1" fillId="4" borderId="0" xfId="0" applyNumberFormat="1" applyFont="1" applyFill="1"/>
    <xf numFmtId="3" fontId="8" fillId="0" borderId="19" xfId="0" applyNumberFormat="1" applyFont="1" applyBorder="1" applyAlignment="1">
      <alignment horizontal="center"/>
    </xf>
    <xf numFmtId="0" fontId="8" fillId="0" borderId="19" xfId="0" applyFont="1" applyBorder="1" applyAlignment="1">
      <alignment horizontal="center"/>
    </xf>
    <xf numFmtId="0" fontId="8" fillId="0" borderId="19" xfId="0" applyFont="1" applyBorder="1"/>
    <xf numFmtId="1" fontId="8" fillId="4" borderId="20" xfId="0" applyNumberFormat="1" applyFont="1" applyFill="1" applyBorder="1" applyAlignment="1">
      <alignment horizontal="center"/>
    </xf>
    <xf numFmtId="1" fontId="8" fillId="4" borderId="21" xfId="0" applyNumberFormat="1" applyFont="1" applyFill="1" applyBorder="1" applyAlignment="1">
      <alignment horizontal="center"/>
    </xf>
    <xf numFmtId="1" fontId="8" fillId="4" borderId="22" xfId="0" applyNumberFormat="1" applyFont="1" applyFill="1" applyBorder="1" applyAlignment="1">
      <alignment horizontal="center"/>
    </xf>
    <xf numFmtId="3" fontId="8" fillId="0" borderId="23" xfId="0" applyNumberFormat="1" applyFont="1" applyBorder="1" applyAlignment="1">
      <alignment horizontal="center"/>
    </xf>
    <xf numFmtId="0" fontId="8" fillId="0" borderId="23" xfId="0" applyFont="1" applyBorder="1" applyAlignment="1">
      <alignment horizontal="center"/>
    </xf>
    <xf numFmtId="0" fontId="18" fillId="0" borderId="16" xfId="0" applyFont="1" applyBorder="1" applyAlignment="1">
      <alignment horizontal="center"/>
    </xf>
    <xf numFmtId="0" fontId="8" fillId="0" borderId="25" xfId="0" applyFont="1" applyBorder="1" applyAlignment="1">
      <alignment horizontal="center" wrapText="1"/>
    </xf>
    <xf numFmtId="0" fontId="8" fillId="0" borderId="25" xfId="0" applyFont="1" applyBorder="1" applyAlignment="1">
      <alignment horizontal="center"/>
    </xf>
    <xf numFmtId="0" fontId="0" fillId="0" borderId="26" xfId="0" applyBorder="1" applyAlignment="1">
      <alignment horizontal="center"/>
    </xf>
    <xf numFmtId="0" fontId="8" fillId="0" borderId="24" xfId="0" applyFont="1" applyBorder="1" applyAlignment="1">
      <alignment horizontal="center" wrapText="1"/>
    </xf>
    <xf numFmtId="1" fontId="8" fillId="0" borderId="27" xfId="0" applyNumberFormat="1" applyFont="1" applyBorder="1" applyAlignment="1">
      <alignment horizontal="center"/>
    </xf>
    <xf numFmtId="1" fontId="8" fillId="0" borderId="28" xfId="0" applyNumberFormat="1" applyFont="1" applyBorder="1" applyAlignment="1">
      <alignment horizontal="center"/>
    </xf>
    <xf numFmtId="1" fontId="8" fillId="0" borderId="29" xfId="0" applyNumberFormat="1" applyFont="1" applyBorder="1" applyAlignment="1">
      <alignment horizontal="center"/>
    </xf>
    <xf numFmtId="3" fontId="8" fillId="0" borderId="30" xfId="0" applyNumberFormat="1" applyFont="1" applyBorder="1" applyAlignment="1">
      <alignment horizontal="center"/>
    </xf>
    <xf numFmtId="0" fontId="8" fillId="0" borderId="30" xfId="0" applyFont="1" applyBorder="1"/>
    <xf numFmtId="0" fontId="0" fillId="0" borderId="31" xfId="0" applyBorder="1" applyAlignment="1">
      <alignment horizontal="center"/>
    </xf>
    <xf numFmtId="0" fontId="0" fillId="0" borderId="32" xfId="0" applyBorder="1" applyAlignment="1">
      <alignment horizontal="center"/>
    </xf>
    <xf numFmtId="0" fontId="0" fillId="0" borderId="32" xfId="0" applyBorder="1"/>
    <xf numFmtId="0" fontId="0" fillId="0" borderId="33" xfId="0" applyBorder="1"/>
    <xf numFmtId="0" fontId="18" fillId="4" borderId="16" xfId="0" applyFont="1" applyFill="1" applyBorder="1" applyAlignment="1">
      <alignment horizontal="center"/>
    </xf>
    <xf numFmtId="0" fontId="18" fillId="4" borderId="25" xfId="0" applyFont="1" applyFill="1" applyBorder="1" applyAlignment="1">
      <alignment horizontal="center"/>
    </xf>
    <xf numFmtId="9" fontId="8" fillId="0" borderId="23" xfId="2" applyFont="1" applyBorder="1" applyAlignment="1">
      <alignment horizontal="center"/>
    </xf>
    <xf numFmtId="9" fontId="8" fillId="0" borderId="19" xfId="2" applyFont="1" applyBorder="1" applyAlignment="1">
      <alignment horizontal="center"/>
    </xf>
    <xf numFmtId="9" fontId="8" fillId="0" borderId="30" xfId="2" applyFont="1" applyBorder="1" applyAlignment="1">
      <alignment horizontal="center"/>
    </xf>
    <xf numFmtId="9" fontId="17" fillId="0" borderId="0" xfId="0" applyNumberFormat="1" applyFont="1"/>
    <xf numFmtId="3" fontId="4" fillId="0" borderId="18" xfId="0" applyNumberFormat="1" applyFont="1" applyBorder="1"/>
    <xf numFmtId="3" fontId="1" fillId="4" borderId="0" xfId="0" applyNumberFormat="1" applyFont="1" applyFill="1" applyAlignment="1">
      <alignment horizontal="center"/>
    </xf>
    <xf numFmtId="0" fontId="3" fillId="0" borderId="0" xfId="0" applyFont="1" applyFill="1" applyAlignment="1">
      <alignment horizontal="left"/>
    </xf>
    <xf numFmtId="3" fontId="3" fillId="0" borderId="0" xfId="0" applyNumberFormat="1" applyFont="1" applyFill="1" applyProtection="1">
      <protection locked="0"/>
    </xf>
    <xf numFmtId="0" fontId="0" fillId="0" borderId="0" xfId="0" applyFill="1"/>
    <xf numFmtId="0" fontId="4" fillId="0" borderId="13" xfId="0" applyFont="1" applyBorder="1" applyAlignment="1">
      <alignment horizontal="left" wrapText="1"/>
    </xf>
    <xf numFmtId="0" fontId="3" fillId="0" borderId="0" xfId="0" quotePrefix="1" applyFont="1" applyFill="1" applyAlignment="1">
      <alignment horizontal="left" wrapText="1"/>
    </xf>
    <xf numFmtId="0" fontId="0" fillId="0" borderId="0" xfId="0" applyAlignment="1"/>
    <xf numFmtId="0" fontId="4" fillId="0" borderId="5" xfId="0" applyFont="1" applyBorder="1" applyAlignment="1">
      <alignment horizontal="left" wrapText="1"/>
    </xf>
    <xf numFmtId="0" fontId="4" fillId="0" borderId="6" xfId="0" applyFont="1" applyBorder="1" applyAlignment="1">
      <alignment wrapText="1"/>
    </xf>
    <xf numFmtId="0" fontId="4" fillId="0" borderId="9" xfId="0" quotePrefix="1" applyFont="1" applyBorder="1" applyAlignment="1">
      <alignment wrapText="1"/>
    </xf>
    <xf numFmtId="0" fontId="4" fillId="0" borderId="9" xfId="0" applyFont="1" applyBorder="1" applyAlignment="1">
      <alignment wrapText="1"/>
    </xf>
    <xf numFmtId="0" fontId="0" fillId="0" borderId="9" xfId="0" applyBorder="1" applyAlignment="1">
      <alignment wrapText="1"/>
    </xf>
    <xf numFmtId="0" fontId="1" fillId="0" borderId="9" xfId="0" applyFont="1" applyBorder="1" applyAlignment="1">
      <alignment wrapText="1"/>
    </xf>
    <xf numFmtId="0" fontId="3" fillId="0" borderId="6" xfId="0" applyFont="1" applyBorder="1" applyAlignment="1">
      <alignment wrapText="1"/>
    </xf>
    <xf numFmtId="0" fontId="3" fillId="0" borderId="9" xfId="0" applyFont="1" applyBorder="1" applyAlignment="1">
      <alignment wrapText="1"/>
    </xf>
    <xf numFmtId="0" fontId="3" fillId="0" borderId="11" xfId="0" applyFont="1" applyBorder="1" applyAlignment="1">
      <alignment wrapText="1"/>
    </xf>
    <xf numFmtId="0" fontId="4" fillId="0" borderId="11" xfId="0" applyFont="1" applyBorder="1" applyAlignment="1">
      <alignment wrapText="1"/>
    </xf>
    <xf numFmtId="0" fontId="13" fillId="0" borderId="0" xfId="0" applyFont="1" applyAlignment="1">
      <alignment wrapText="1"/>
    </xf>
    <xf numFmtId="0" fontId="4" fillId="0" borderId="2" xfId="0" applyFont="1" applyBorder="1" applyAlignment="1">
      <alignment wrapText="1"/>
    </xf>
    <xf numFmtId="0" fontId="3" fillId="0" borderId="9" xfId="0" quotePrefix="1" applyFont="1" applyBorder="1" applyAlignment="1">
      <alignment wrapText="1"/>
    </xf>
    <xf numFmtId="0" fontId="1" fillId="0" borderId="6" xfId="0" applyFont="1" applyBorder="1" applyAlignment="1">
      <alignment wrapText="1"/>
    </xf>
    <xf numFmtId="0" fontId="3" fillId="0" borderId="11" xfId="0" quotePrefix="1" applyFont="1" applyBorder="1" applyAlignment="1">
      <alignment wrapText="1"/>
    </xf>
    <xf numFmtId="0" fontId="1" fillId="0" borderId="9" xfId="0" quotePrefix="1" applyFont="1" applyBorder="1" applyAlignment="1">
      <alignment wrapText="1"/>
    </xf>
    <xf numFmtId="3" fontId="15" fillId="0" borderId="0" xfId="0" applyNumberFormat="1" applyFont="1" applyAlignment="1" applyProtection="1">
      <alignment horizontal="left"/>
      <protection locked="0"/>
    </xf>
    <xf numFmtId="3" fontId="19" fillId="0" borderId="0" xfId="0" applyNumberFormat="1" applyFont="1" applyProtection="1">
      <protection locked="0"/>
    </xf>
    <xf numFmtId="0" fontId="0" fillId="0" borderId="0" xfId="0" applyFill="1" applyAlignment="1">
      <alignment horizontal="left"/>
    </xf>
    <xf numFmtId="0" fontId="4" fillId="0" borderId="0" xfId="0" applyFont="1" applyFill="1"/>
    <xf numFmtId="0" fontId="2" fillId="0" borderId="0" xfId="0" applyFont="1" applyFill="1" applyAlignment="1" applyProtection="1">
      <alignment wrapText="1"/>
      <protection locked="0"/>
    </xf>
    <xf numFmtId="0" fontId="2" fillId="0" borderId="0" xfId="0" applyFont="1" applyFill="1" applyAlignment="1" applyProtection="1">
      <alignment horizontal="left"/>
      <protection locked="0"/>
    </xf>
    <xf numFmtId="0" fontId="4" fillId="0" borderId="0" xfId="0" applyFont="1" applyFill="1" applyProtection="1">
      <protection locked="0"/>
    </xf>
    <xf numFmtId="0" fontId="2" fillId="0" borderId="0" xfId="0" applyFont="1" applyFill="1" applyProtection="1">
      <protection locked="0"/>
    </xf>
    <xf numFmtId="0" fontId="3" fillId="0" borderId="1" xfId="0" applyFont="1" applyFill="1" applyBorder="1" applyAlignment="1">
      <alignment wrapText="1"/>
    </xf>
    <xf numFmtId="0" fontId="2" fillId="0" borderId="0" xfId="0" applyFont="1" applyFill="1" applyAlignment="1">
      <alignment horizontal="left"/>
    </xf>
    <xf numFmtId="0" fontId="4" fillId="0" borderId="0" xfId="0" quotePrefix="1" applyFont="1" applyFill="1" applyAlignment="1">
      <alignment horizontal="right"/>
    </xf>
    <xf numFmtId="0" fontId="4" fillId="0" borderId="13" xfId="0" applyFont="1" applyFill="1" applyBorder="1" applyAlignment="1">
      <alignment horizontal="left" wrapText="1"/>
    </xf>
    <xf numFmtId="0" fontId="4" fillId="0" borderId="0" xfId="0" applyFont="1" applyFill="1" applyAlignment="1">
      <alignment horizontal="left"/>
    </xf>
    <xf numFmtId="3" fontId="1" fillId="0" borderId="0" xfId="0" applyNumberFormat="1" applyFont="1" applyFill="1"/>
    <xf numFmtId="0" fontId="4" fillId="0" borderId="0" xfId="0" applyFont="1" applyFill="1" applyAlignment="1">
      <alignment horizontal="left" wrapText="1"/>
    </xf>
    <xf numFmtId="3" fontId="1" fillId="0" borderId="0" xfId="0" applyNumberFormat="1" applyFont="1" applyFill="1" applyProtection="1">
      <protection locked="0"/>
    </xf>
    <xf numFmtId="0" fontId="1" fillId="0" borderId="0" xfId="0" applyFont="1" applyFill="1" applyAlignment="1">
      <alignment horizontal="left" wrapText="1"/>
    </xf>
    <xf numFmtId="0" fontId="1" fillId="0" borderId="0" xfId="0" applyFont="1" applyFill="1" applyAlignment="1">
      <alignment horizontal="left"/>
    </xf>
    <xf numFmtId="0" fontId="1" fillId="0" borderId="0" xfId="0" quotePrefix="1" applyFont="1" applyFill="1" applyAlignment="1">
      <alignment horizontal="left" wrapText="1"/>
    </xf>
    <xf numFmtId="0" fontId="1" fillId="0" borderId="0" xfId="0" applyFont="1" applyFill="1" applyAlignment="1">
      <alignment horizontal="fill" wrapText="1"/>
    </xf>
    <xf numFmtId="16" fontId="1" fillId="0" borderId="0" xfId="0" quotePrefix="1" applyNumberFormat="1" applyFont="1" applyFill="1" applyAlignment="1">
      <alignment horizontal="left"/>
    </xf>
    <xf numFmtId="0" fontId="3" fillId="0" borderId="0" xfId="0" applyFont="1" applyFill="1" applyAlignment="1">
      <alignment horizontal="left" wrapText="1"/>
    </xf>
    <xf numFmtId="0" fontId="7" fillId="0" borderId="0" xfId="0" applyFont="1" applyFill="1" applyAlignment="1">
      <alignment horizontal="left" wrapText="1"/>
    </xf>
    <xf numFmtId="0" fontId="7" fillId="0" borderId="0" xfId="0" applyFont="1" applyFill="1" applyAlignment="1">
      <alignment horizontal="left"/>
    </xf>
    <xf numFmtId="0" fontId="3" fillId="0" borderId="0" xfId="0" applyFont="1" applyFill="1"/>
    <xf numFmtId="17" fontId="1" fillId="0" borderId="0" xfId="0" quotePrefix="1" applyNumberFormat="1" applyFont="1" applyFill="1" applyAlignment="1">
      <alignment horizontal="left"/>
    </xf>
    <xf numFmtId="0" fontId="0" fillId="0" borderId="0" xfId="0" applyFill="1" applyAlignment="1">
      <alignment wrapText="1"/>
    </xf>
    <xf numFmtId="0" fontId="4" fillId="0" borderId="0" xfId="0" applyFont="1" applyFill="1" applyAlignment="1">
      <alignment wrapText="1"/>
    </xf>
    <xf numFmtId="0" fontId="4" fillId="0" borderId="0" xfId="0" applyFont="1" applyFill="1" applyAlignment="1">
      <alignment horizontal="center"/>
    </xf>
    <xf numFmtId="1" fontId="4" fillId="0" borderId="0" xfId="0" applyNumberFormat="1" applyFont="1" applyFill="1" applyAlignment="1" applyProtection="1">
      <alignment horizontal="center"/>
      <protection locked="0"/>
    </xf>
    <xf numFmtId="0" fontId="0" fillId="0" borderId="0" xfId="0" applyFill="1" applyAlignment="1">
      <alignment horizontal="center"/>
    </xf>
    <xf numFmtId="3" fontId="0" fillId="0" borderId="0" xfId="0" applyNumberFormat="1" applyFill="1" applyProtection="1">
      <protection locked="0"/>
    </xf>
    <xf numFmtId="0" fontId="1" fillId="0" borderId="0" xfId="0" applyFont="1" applyFill="1" applyAlignment="1">
      <alignment wrapText="1"/>
    </xf>
    <xf numFmtId="0" fontId="1" fillId="0" borderId="0" xfId="0" applyFont="1" applyFill="1" applyAlignment="1">
      <alignment horizontal="center"/>
    </xf>
    <xf numFmtId="0" fontId="1" fillId="0" borderId="0" xfId="0" applyFont="1" applyFill="1"/>
    <xf numFmtId="0" fontId="3" fillId="0" borderId="0" xfId="0" applyFont="1" applyFill="1" applyAlignment="1">
      <alignment wrapText="1"/>
    </xf>
    <xf numFmtId="0" fontId="3" fillId="0" borderId="0" xfId="0" applyFont="1" applyFill="1" applyAlignment="1">
      <alignment horizontal="center"/>
    </xf>
    <xf numFmtId="0" fontId="7" fillId="0" borderId="0" xfId="0" applyFont="1" applyFill="1" applyAlignment="1">
      <alignment wrapText="1"/>
    </xf>
    <xf numFmtId="0" fontId="7" fillId="0" borderId="0" xfId="0" applyFont="1" applyFill="1" applyAlignment="1">
      <alignment horizontal="center"/>
    </xf>
    <xf numFmtId="3" fontId="20" fillId="0" borderId="0" xfId="0" applyNumberFormat="1" applyFont="1" applyFill="1" applyProtection="1">
      <protection locked="0"/>
    </xf>
    <xf numFmtId="0" fontId="3" fillId="0" borderId="0" xfId="0" quotePrefix="1" applyFont="1" applyFill="1" applyAlignment="1">
      <alignment wrapText="1"/>
    </xf>
    <xf numFmtId="0" fontId="7" fillId="0" borderId="0" xfId="0" quotePrefix="1" applyFont="1" applyFill="1" applyAlignment="1">
      <alignment wrapText="1"/>
    </xf>
    <xf numFmtId="3" fontId="7" fillId="0" borderId="0" xfId="0" applyNumberFormat="1" applyFont="1" applyFill="1" applyProtection="1">
      <protection locked="0"/>
    </xf>
    <xf numFmtId="1" fontId="1" fillId="0" borderId="0" xfId="0" quotePrefix="1" applyNumberFormat="1" applyFont="1" applyFill="1" applyAlignment="1">
      <alignment horizontal="center"/>
    </xf>
    <xf numFmtId="1" fontId="3" fillId="0" borderId="0" xfId="0" quotePrefix="1" applyNumberFormat="1" applyFont="1" applyFill="1" applyAlignment="1">
      <alignment horizontal="center"/>
    </xf>
    <xf numFmtId="16" fontId="1" fillId="0" borderId="0" xfId="0" quotePrefix="1" applyNumberFormat="1" applyFont="1" applyFill="1" applyAlignment="1">
      <alignment horizontal="center"/>
    </xf>
    <xf numFmtId="1" fontId="1" fillId="0" borderId="0" xfId="0" applyNumberFormat="1" applyFont="1" applyFill="1" applyProtection="1">
      <protection locked="0"/>
    </xf>
    <xf numFmtId="1" fontId="4" fillId="0" borderId="0" xfId="0" applyNumberFormat="1" applyFont="1" applyFill="1" applyAlignment="1">
      <alignment horizontal="right"/>
    </xf>
    <xf numFmtId="2" fontId="1" fillId="0" borderId="0" xfId="0" applyNumberFormat="1" applyFont="1" applyFill="1"/>
    <xf numFmtId="0" fontId="0" fillId="0" borderId="35" xfId="0" applyFill="1" applyBorder="1" applyAlignment="1">
      <alignment wrapText="1"/>
    </xf>
    <xf numFmtId="0" fontId="0" fillId="0" borderId="19" xfId="0" applyFill="1" applyBorder="1" applyAlignment="1">
      <alignment horizontal="left"/>
    </xf>
    <xf numFmtId="3" fontId="4" fillId="0" borderId="19" xfId="0" applyNumberFormat="1" applyFont="1" applyFill="1" applyBorder="1"/>
    <xf numFmtId="0" fontId="4" fillId="0" borderId="19" xfId="0" applyFont="1" applyFill="1" applyBorder="1"/>
    <xf numFmtId="0" fontId="4" fillId="0" borderId="30" xfId="0" applyFont="1" applyFill="1" applyBorder="1"/>
    <xf numFmtId="0" fontId="1" fillId="0" borderId="35" xfId="0" applyFont="1" applyFill="1" applyBorder="1" applyAlignment="1">
      <alignment wrapText="1"/>
    </xf>
    <xf numFmtId="0" fontId="1" fillId="0" borderId="19" xfId="0" applyFont="1" applyFill="1" applyBorder="1" applyAlignment="1">
      <alignment horizontal="left"/>
    </xf>
    <xf numFmtId="3" fontId="1" fillId="0" borderId="19" xfId="0" applyNumberFormat="1" applyFont="1" applyFill="1" applyBorder="1"/>
    <xf numFmtId="3" fontId="1" fillId="0" borderId="30" xfId="0" applyNumberFormat="1" applyFont="1" applyFill="1" applyBorder="1"/>
    <xf numFmtId="0" fontId="6" fillId="0" borderId="0" xfId="0" applyFont="1" applyFill="1"/>
    <xf numFmtId="0" fontId="1" fillId="0" borderId="35" xfId="0" quotePrefix="1" applyFont="1" applyFill="1" applyBorder="1" applyAlignment="1">
      <alignment wrapText="1"/>
    </xf>
    <xf numFmtId="3" fontId="3" fillId="0" borderId="19" xfId="0" applyNumberFormat="1" applyFont="1" applyFill="1" applyBorder="1" applyProtection="1">
      <protection locked="0"/>
    </xf>
    <xf numFmtId="0" fontId="4" fillId="0" borderId="35" xfId="0" applyFont="1" applyFill="1" applyBorder="1" applyAlignment="1">
      <alignment wrapText="1"/>
    </xf>
    <xf numFmtId="0" fontId="4" fillId="0" borderId="19" xfId="0" applyFont="1" applyFill="1" applyBorder="1" applyAlignment="1">
      <alignment horizontal="left"/>
    </xf>
    <xf numFmtId="3" fontId="4" fillId="0" borderId="30" xfId="0" applyNumberFormat="1" applyFont="1" applyFill="1" applyBorder="1"/>
    <xf numFmtId="0" fontId="1" fillId="0" borderId="35" xfId="0" applyFont="1" applyFill="1" applyBorder="1" applyAlignment="1">
      <alignment vertical="center"/>
    </xf>
    <xf numFmtId="3" fontId="5" fillId="0" borderId="19" xfId="0" applyNumberFormat="1" applyFont="1" applyFill="1" applyBorder="1"/>
    <xf numFmtId="3" fontId="5" fillId="0" borderId="30" xfId="0" applyNumberFormat="1" applyFont="1" applyFill="1" applyBorder="1"/>
    <xf numFmtId="2" fontId="1" fillId="0" borderId="19" xfId="0" applyNumberFormat="1" applyFont="1" applyFill="1" applyBorder="1"/>
    <xf numFmtId="2" fontId="1" fillId="0" borderId="30" xfId="0" applyNumberFormat="1" applyFont="1" applyFill="1" applyBorder="1"/>
    <xf numFmtId="0" fontId="1" fillId="0" borderId="36" xfId="0" applyFont="1" applyFill="1" applyBorder="1" applyAlignment="1">
      <alignment vertical="center"/>
    </xf>
    <xf numFmtId="0" fontId="0" fillId="0" borderId="32" xfId="0" applyFill="1" applyBorder="1" applyAlignment="1">
      <alignment horizontal="left"/>
    </xf>
    <xf numFmtId="2" fontId="1" fillId="0" borderId="32" xfId="0" applyNumberFormat="1" applyFont="1" applyFill="1" applyBorder="1"/>
    <xf numFmtId="2" fontId="1" fillId="0" borderId="33" xfId="0" applyNumberFormat="1" applyFont="1" applyFill="1" applyBorder="1"/>
    <xf numFmtId="0" fontId="5" fillId="0" borderId="0" xfId="0" applyFont="1" applyFill="1"/>
    <xf numFmtId="0" fontId="4" fillId="5" borderId="34" xfId="0" applyFont="1" applyFill="1" applyBorder="1" applyAlignment="1">
      <alignment horizontal="left" wrapText="1"/>
    </xf>
    <xf numFmtId="0" fontId="0" fillId="5" borderId="28" xfId="0" applyFill="1" applyBorder="1" applyAlignment="1">
      <alignment horizontal="left"/>
    </xf>
    <xf numFmtId="1" fontId="4" fillId="5" borderId="28" xfId="0" applyNumberFormat="1" applyFont="1" applyFill="1" applyBorder="1"/>
    <xf numFmtId="1" fontId="4" fillId="5" borderId="29" xfId="0" applyNumberFormat="1" applyFont="1" applyFill="1" applyBorder="1"/>
    <xf numFmtId="0" fontId="1" fillId="0" borderId="0" xfId="0" quotePrefix="1" applyFont="1" applyFill="1"/>
    <xf numFmtId="0" fontId="4" fillId="5" borderId="0" xfId="0" applyFont="1" applyFill="1"/>
    <xf numFmtId="0" fontId="1" fillId="0" borderId="2" xfId="0" applyFont="1" applyFill="1" applyBorder="1"/>
    <xf numFmtId="0" fontId="1" fillId="0" borderId="4" xfId="0" applyFont="1" applyFill="1" applyBorder="1" applyAlignment="1">
      <alignment horizontal="center"/>
    </xf>
    <xf numFmtId="0" fontId="7" fillId="0" borderId="0" xfId="0" applyFont="1" applyFill="1"/>
    <xf numFmtId="1" fontId="1" fillId="0" borderId="4" xfId="0" quotePrefix="1" applyNumberFormat="1" applyFont="1" applyFill="1" applyBorder="1" applyAlignment="1">
      <alignment horizontal="center"/>
    </xf>
    <xf numFmtId="0" fontId="19" fillId="0" borderId="35" xfId="0" applyFont="1" applyFill="1" applyBorder="1" applyAlignment="1">
      <alignment wrapText="1"/>
    </xf>
    <xf numFmtId="0" fontId="19" fillId="0" borderId="19" xfId="0" applyFont="1" applyFill="1" applyBorder="1" applyAlignment="1">
      <alignment horizontal="left"/>
    </xf>
    <xf numFmtId="3" fontId="19" fillId="0" borderId="19" xfId="0" applyNumberFormat="1" applyFont="1" applyFill="1" applyBorder="1" applyProtection="1">
      <protection locked="0"/>
    </xf>
    <xf numFmtId="3" fontId="19" fillId="0" borderId="30" xfId="0" applyNumberFormat="1" applyFont="1" applyFill="1" applyBorder="1" applyProtection="1">
      <protection locked="0"/>
    </xf>
    <xf numFmtId="0" fontId="4" fillId="4" borderId="0" xfId="0" applyFont="1" applyFill="1"/>
    <xf numFmtId="0" fontId="1" fillId="0" borderId="0" xfId="0" applyFont="1" applyAlignment="1">
      <alignment horizontal="left"/>
    </xf>
    <xf numFmtId="0" fontId="4" fillId="0" borderId="0" xfId="0" applyFont="1" applyAlignment="1">
      <alignment horizontal="left"/>
    </xf>
    <xf numFmtId="0" fontId="0" fillId="0" borderId="0" xfId="0" applyAlignment="1">
      <alignment horizontal="right"/>
    </xf>
    <xf numFmtId="0" fontId="1" fillId="0" borderId="0" xfId="0" quotePrefix="1" applyFont="1" applyAlignment="1">
      <alignment horizontal="left"/>
    </xf>
    <xf numFmtId="0" fontId="4" fillId="0" borderId="0" xfId="0" applyFont="1" applyAlignment="1">
      <alignment horizontal="left" vertical="top" wrapText="1"/>
    </xf>
    <xf numFmtId="0" fontId="15" fillId="0" borderId="0" xfId="0" applyFont="1"/>
    <xf numFmtId="0" fontId="8" fillId="0" borderId="37" xfId="0" applyFont="1" applyBorder="1" applyAlignment="1">
      <alignment horizontal="center"/>
    </xf>
    <xf numFmtId="9" fontId="8" fillId="0" borderId="38" xfId="2" applyFont="1" applyBorder="1" applyAlignment="1">
      <alignment horizontal="center"/>
    </xf>
    <xf numFmtId="9" fontId="8" fillId="0" borderId="39" xfId="2" applyFont="1" applyBorder="1" applyAlignment="1">
      <alignment horizontal="center"/>
    </xf>
    <xf numFmtId="9" fontId="8" fillId="0" borderId="40" xfId="2" applyFont="1" applyBorder="1" applyAlignment="1">
      <alignment horizontal="center"/>
    </xf>
    <xf numFmtId="3" fontId="8" fillId="0" borderId="41" xfId="0" applyNumberFormat="1" applyFont="1" applyBorder="1" applyAlignment="1">
      <alignment horizontal="center"/>
    </xf>
    <xf numFmtId="164" fontId="8" fillId="0" borderId="38" xfId="2" applyNumberFormat="1" applyFont="1" applyBorder="1" applyAlignment="1">
      <alignment horizontal="center"/>
    </xf>
    <xf numFmtId="3" fontId="8" fillId="0" borderId="38" xfId="2" applyNumberFormat="1" applyFont="1" applyBorder="1" applyAlignment="1">
      <alignment horizontal="center"/>
    </xf>
    <xf numFmtId="3" fontId="8" fillId="0" borderId="42" xfId="2" applyNumberFormat="1" applyFont="1" applyBorder="1" applyAlignment="1">
      <alignment horizontal="center"/>
    </xf>
    <xf numFmtId="164" fontId="8" fillId="0" borderId="42" xfId="2" applyNumberFormat="1" applyFont="1" applyBorder="1" applyAlignment="1">
      <alignment horizontal="center"/>
    </xf>
    <xf numFmtId="0" fontId="22" fillId="0" borderId="0" xfId="0" applyFont="1"/>
    <xf numFmtId="0" fontId="9" fillId="0" borderId="0" xfId="0" applyFont="1" applyFill="1"/>
    <xf numFmtId="9" fontId="0" fillId="0" borderId="0" xfId="0" applyNumberFormat="1"/>
    <xf numFmtId="10" fontId="0" fillId="0" borderId="0" xfId="2" applyNumberFormat="1" applyFont="1"/>
    <xf numFmtId="2" fontId="0" fillId="0" borderId="0" xfId="0" applyNumberFormat="1"/>
    <xf numFmtId="0" fontId="1" fillId="0" borderId="0" xfId="0" quotePrefix="1" applyFont="1" applyFill="1" applyAlignment="1">
      <alignment wrapText="1"/>
    </xf>
    <xf numFmtId="0" fontId="15" fillId="0" borderId="0" xfId="0" applyFont="1" applyFill="1"/>
    <xf numFmtId="0" fontId="4" fillId="0" borderId="0" xfId="0" applyFont="1" applyAlignment="1"/>
    <xf numFmtId="3" fontId="0" fillId="0" borderId="0" xfId="0" applyNumberFormat="1" applyAlignment="1">
      <alignment horizontal="right"/>
    </xf>
    <xf numFmtId="0" fontId="1" fillId="0" borderId="0" xfId="0" applyFont="1" applyAlignment="1"/>
    <xf numFmtId="0" fontId="23" fillId="0" borderId="0" xfId="0" quotePrefix="1" applyFont="1"/>
    <xf numFmtId="0" fontId="0" fillId="0" borderId="0" xfId="0" quotePrefix="1"/>
    <xf numFmtId="4" fontId="5" fillId="0" borderId="19" xfId="0" applyNumberFormat="1" applyFont="1" applyFill="1" applyBorder="1"/>
    <xf numFmtId="0" fontId="5" fillId="0" borderId="19" xfId="0" applyFont="1" applyFill="1" applyBorder="1"/>
    <xf numFmtId="0" fontId="1" fillId="0" borderId="0" xfId="0" applyFont="1" applyFill="1" applyBorder="1" applyAlignment="1">
      <alignment vertical="center"/>
    </xf>
    <xf numFmtId="0" fontId="0" fillId="0" borderId="0" xfId="0" applyFill="1" applyBorder="1" applyAlignment="1">
      <alignment horizontal="left"/>
    </xf>
    <xf numFmtId="2" fontId="1" fillId="0" borderId="0" xfId="0" applyNumberFormat="1" applyFont="1" applyFill="1" applyBorder="1"/>
    <xf numFmtId="9" fontId="5" fillId="0" borderId="19" xfId="2" applyFont="1" applyFill="1" applyBorder="1"/>
    <xf numFmtId="0" fontId="0" fillId="0" borderId="43" xfId="0" applyFill="1" applyBorder="1" applyAlignment="1">
      <alignment wrapText="1"/>
    </xf>
    <xf numFmtId="0" fontId="1" fillId="4" borderId="17" xfId="0" applyFont="1" applyFill="1" applyBorder="1" applyAlignment="1">
      <alignment wrapText="1"/>
    </xf>
    <xf numFmtId="0" fontId="0" fillId="4" borderId="18" xfId="0" applyFill="1" applyBorder="1" applyAlignment="1">
      <alignment horizontal="left"/>
    </xf>
    <xf numFmtId="1" fontId="5" fillId="4" borderId="22" xfId="0" applyNumberFormat="1" applyFont="1" applyFill="1" applyBorder="1"/>
    <xf numFmtId="1" fontId="5" fillId="4" borderId="20" xfId="0" applyNumberFormat="1" applyFont="1" applyFill="1" applyBorder="1"/>
    <xf numFmtId="1" fontId="5" fillId="4" borderId="21" xfId="0" applyNumberFormat="1" applyFont="1" applyFill="1" applyBorder="1"/>
    <xf numFmtId="0" fontId="5" fillId="0" borderId="45" xfId="0" applyFont="1" applyFill="1" applyBorder="1"/>
    <xf numFmtId="9" fontId="5" fillId="0" borderId="44" xfId="2" applyFont="1" applyFill="1" applyBorder="1"/>
    <xf numFmtId="0" fontId="5" fillId="4" borderId="20" xfId="0" applyFont="1" applyFill="1" applyBorder="1"/>
    <xf numFmtId="0" fontId="5" fillId="4" borderId="21" xfId="0" applyFont="1" applyFill="1" applyBorder="1"/>
    <xf numFmtId="0" fontId="1" fillId="0" borderId="46" xfId="0" applyFont="1" applyFill="1" applyBorder="1" applyAlignment="1">
      <alignment wrapText="1"/>
    </xf>
    <xf numFmtId="0" fontId="5" fillId="0" borderId="30" xfId="0" applyFont="1" applyFill="1" applyBorder="1"/>
    <xf numFmtId="4" fontId="5" fillId="0" borderId="30" xfId="0" applyNumberFormat="1" applyFont="1" applyFill="1" applyBorder="1"/>
    <xf numFmtId="0" fontId="5" fillId="0" borderId="48" xfId="0" applyFont="1" applyFill="1" applyBorder="1"/>
    <xf numFmtId="9" fontId="5" fillId="0" borderId="47" xfId="2" applyFont="1" applyFill="1" applyBorder="1"/>
    <xf numFmtId="9" fontId="5" fillId="0" borderId="30" xfId="2" applyFont="1" applyFill="1" applyBorder="1"/>
    <xf numFmtId="0" fontId="1" fillId="0" borderId="36" xfId="0" applyFont="1" applyFill="1" applyBorder="1" applyAlignment="1">
      <alignment wrapText="1"/>
    </xf>
    <xf numFmtId="9" fontId="5" fillId="0" borderId="32" xfId="2" applyFont="1" applyFill="1" applyBorder="1"/>
    <xf numFmtId="9" fontId="5" fillId="0" borderId="33" xfId="2" applyFont="1" applyFill="1" applyBorder="1"/>
    <xf numFmtId="0" fontId="0" fillId="0" borderId="49" xfId="0" applyFill="1" applyBorder="1" applyAlignment="1">
      <alignment horizontal="left"/>
    </xf>
    <xf numFmtId="0" fontId="0" fillId="0" borderId="50" xfId="0" applyFill="1" applyBorder="1" applyAlignment="1">
      <alignment horizontal="left"/>
    </xf>
    <xf numFmtId="0" fontId="0" fillId="4" borderId="51" xfId="0" applyFill="1" applyBorder="1" applyAlignment="1">
      <alignment horizontal="left"/>
    </xf>
    <xf numFmtId="0" fontId="0" fillId="0" borderId="52" xfId="0" applyFill="1" applyBorder="1" applyAlignment="1">
      <alignment horizontal="left"/>
    </xf>
    <xf numFmtId="4" fontId="5" fillId="0" borderId="34" xfId="0" applyNumberFormat="1" applyFont="1" applyFill="1" applyBorder="1"/>
    <xf numFmtId="4" fontId="5" fillId="0" borderId="28" xfId="0" applyNumberFormat="1" applyFont="1" applyFill="1" applyBorder="1"/>
    <xf numFmtId="4" fontId="5" fillId="0" borderId="29" xfId="0" applyNumberFormat="1" applyFont="1" applyFill="1" applyBorder="1"/>
    <xf numFmtId="0" fontId="5" fillId="0" borderId="35" xfId="0" applyFont="1" applyFill="1" applyBorder="1"/>
    <xf numFmtId="4" fontId="5" fillId="0" borderId="35" xfId="0" applyNumberFormat="1" applyFont="1" applyFill="1" applyBorder="1"/>
    <xf numFmtId="0" fontId="5" fillId="0" borderId="53" xfId="0" applyFont="1" applyFill="1" applyBorder="1"/>
    <xf numFmtId="0" fontId="5" fillId="4" borderId="54" xfId="0" applyFont="1" applyFill="1" applyBorder="1"/>
    <xf numFmtId="9" fontId="5" fillId="0" borderId="46" xfId="2" applyFont="1" applyFill="1" applyBorder="1"/>
    <xf numFmtId="9" fontId="5" fillId="0" borderId="35" xfId="2" applyFont="1" applyFill="1" applyBorder="1"/>
    <xf numFmtId="9" fontId="5" fillId="0" borderId="36" xfId="2" applyFont="1" applyFill="1" applyBorder="1"/>
    <xf numFmtId="3" fontId="1" fillId="0" borderId="0" xfId="0" applyNumberFormat="1" applyFont="1" applyAlignment="1"/>
    <xf numFmtId="0" fontId="24" fillId="0" borderId="0" xfId="3"/>
    <xf numFmtId="0" fontId="9" fillId="0" borderId="0" xfId="0" applyFont="1" applyFill="1" applyAlignment="1">
      <alignment horizontal="center"/>
    </xf>
    <xf numFmtId="3" fontId="9" fillId="0" borderId="0" xfId="0" applyNumberFormat="1" applyFont="1" applyProtection="1">
      <protection locked="0"/>
    </xf>
    <xf numFmtId="0" fontId="7" fillId="0" borderId="0" xfId="0" applyFont="1"/>
    <xf numFmtId="3" fontId="7" fillId="0" borderId="0" xfId="0" applyNumberFormat="1" applyFont="1" applyProtection="1">
      <protection locked="0"/>
    </xf>
    <xf numFmtId="3" fontId="1" fillId="0" borderId="0" xfId="0" quotePrefix="1" applyNumberFormat="1" applyFont="1"/>
    <xf numFmtId="4" fontId="1" fillId="0" borderId="0" xfId="0" applyNumberFormat="1" applyFont="1" applyFill="1" applyProtection="1">
      <protection locked="0"/>
    </xf>
    <xf numFmtId="0" fontId="0" fillId="0" borderId="0" xfId="0" applyAlignment="1"/>
    <xf numFmtId="9" fontId="0" fillId="0" borderId="0" xfId="0" applyNumberFormat="1" applyFill="1"/>
    <xf numFmtId="0" fontId="9" fillId="0" borderId="0" xfId="0" applyFont="1" applyFill="1" applyAlignment="1">
      <alignment wrapText="1"/>
    </xf>
    <xf numFmtId="3" fontId="4" fillId="0" borderId="0" xfId="0" applyNumberFormat="1" applyFont="1" applyProtection="1">
      <protection locked="0"/>
    </xf>
    <xf numFmtId="0" fontId="24" fillId="0" borderId="0" xfId="3" applyAlignment="1">
      <alignment horizontal="left" vertical="center" wrapText="1"/>
    </xf>
    <xf numFmtId="0" fontId="0" fillId="0" borderId="0" xfId="0" applyAlignment="1"/>
    <xf numFmtId="0" fontId="1" fillId="0" borderId="0" xfId="0" quotePrefix="1" applyFont="1" applyFill="1" applyAlignment="1">
      <alignment wrapText="1"/>
    </xf>
    <xf numFmtId="0" fontId="10" fillId="0" borderId="0" xfId="0" applyFont="1" applyFill="1" applyAlignment="1">
      <alignment horizontal="center" vertical="center" wrapText="1"/>
    </xf>
    <xf numFmtId="0" fontId="0" fillId="0" borderId="0" xfId="0" applyAlignment="1">
      <alignment horizontal="center" vertical="center"/>
    </xf>
    <xf numFmtId="0" fontId="1" fillId="0" borderId="0" xfId="0" quotePrefix="1" applyFont="1" applyFill="1" applyAlignment="1">
      <alignment wrapText="1" readingOrder="1"/>
    </xf>
    <xf numFmtId="0" fontId="0" fillId="0" borderId="0" xfId="0" applyAlignment="1">
      <alignment wrapText="1" readingOrder="1"/>
    </xf>
    <xf numFmtId="0" fontId="1" fillId="0" borderId="0" xfId="0" applyFont="1" applyAlignment="1">
      <alignment horizontal="left" vertical="top" wrapText="1"/>
    </xf>
    <xf numFmtId="3" fontId="4" fillId="0" borderId="0" xfId="0" applyNumberFormat="1" applyFont="1" applyAlignment="1">
      <alignment horizontal="center" vertical="center"/>
    </xf>
    <xf numFmtId="0" fontId="1" fillId="4" borderId="0" xfId="0" applyFont="1" applyFill="1" applyAlignment="1"/>
    <xf numFmtId="3" fontId="15" fillId="0" borderId="0" xfId="0" applyNumberFormat="1" applyFont="1" applyAlignment="1" applyProtection="1">
      <alignment horizontal="left" vertical="center" wrapText="1"/>
      <protection locked="0"/>
    </xf>
    <xf numFmtId="0" fontId="0" fillId="0" borderId="0" xfId="0" applyAlignment="1">
      <alignment vertical="center" wrapText="1"/>
    </xf>
    <xf numFmtId="0" fontId="4" fillId="0" borderId="0" xfId="0" applyFont="1" applyAlignment="1">
      <alignment wrapText="1"/>
    </xf>
    <xf numFmtId="0" fontId="0" fillId="0" borderId="0" xfId="0" applyAlignment="1">
      <alignment wrapText="1"/>
    </xf>
  </cellXfs>
  <cellStyles count="4">
    <cellStyle name="Controlecel" xfId="1" builtinId="23"/>
    <cellStyle name="Hyperlink" xfId="3" builtinId="8"/>
    <cellStyle name="Procent" xfId="2" builtinId="5"/>
    <cellStyle name="Standaard" xfId="0" builtinId="0"/>
  </cellStyles>
  <dxfs count="4">
    <dxf>
      <font>
        <strike/>
      </font>
    </dxf>
    <dxf>
      <font>
        <strike/>
      </font>
      <fill>
        <patternFill patternType="darkTrellis"/>
      </fill>
    </dxf>
    <dxf>
      <font>
        <strike/>
      </font>
      <fill>
        <patternFill patternType="darkTrellis"/>
      </fill>
    </dxf>
    <dxf>
      <font>
        <strike/>
      </font>
      <fill>
        <patternFill patternType="darkTrellis"/>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600075</xdr:colOff>
      <xdr:row>49</xdr:row>
      <xdr:rowOff>9525</xdr:rowOff>
    </xdr:from>
    <xdr:to>
      <xdr:col>29</xdr:col>
      <xdr:colOff>94552</xdr:colOff>
      <xdr:row>55</xdr:row>
      <xdr:rowOff>17291</xdr:rowOff>
    </xdr:to>
    <xdr:pic>
      <xdr:nvPicPr>
        <xdr:cNvPr id="2" name="Afbeelding 1">
          <a:extLst>
            <a:ext uri="{FF2B5EF4-FFF2-40B4-BE49-F238E27FC236}">
              <a16:creationId xmlns:a16="http://schemas.microsoft.com/office/drawing/2014/main" id="{5D03106E-80E0-49E6-B5EE-C87DC188CD2C}"/>
            </a:ext>
          </a:extLst>
        </xdr:cNvPr>
        <xdr:cNvPicPr>
          <a:picLocks noChangeAspect="1"/>
        </xdr:cNvPicPr>
      </xdr:nvPicPr>
      <xdr:blipFill>
        <a:blip xmlns:r="http://schemas.openxmlformats.org/officeDocument/2006/relationships" r:embed="rId1"/>
        <a:stretch>
          <a:fillRect/>
        </a:stretch>
      </xdr:blipFill>
      <xdr:spPr>
        <a:xfrm>
          <a:off x="9525000" y="8677275"/>
          <a:ext cx="8649907" cy="1044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12</xdr:col>
      <xdr:colOff>397230</xdr:colOff>
      <xdr:row>55</xdr:row>
      <xdr:rowOff>56283</xdr:rowOff>
    </xdr:to>
    <xdr:pic>
      <xdr:nvPicPr>
        <xdr:cNvPr id="2" name="Afbeelding 1">
          <a:extLst>
            <a:ext uri="{FF2B5EF4-FFF2-40B4-BE49-F238E27FC236}">
              <a16:creationId xmlns:a16="http://schemas.microsoft.com/office/drawing/2014/main" id="{45CB3EB7-5EED-4422-A309-E237AF564213}"/>
            </a:ext>
          </a:extLst>
        </xdr:cNvPr>
        <xdr:cNvPicPr>
          <a:picLocks noChangeAspect="1"/>
        </xdr:cNvPicPr>
      </xdr:nvPicPr>
      <xdr:blipFill>
        <a:blip xmlns:r="http://schemas.openxmlformats.org/officeDocument/2006/relationships" r:embed="rId1"/>
        <a:stretch>
          <a:fillRect/>
        </a:stretch>
      </xdr:blipFill>
      <xdr:spPr>
        <a:xfrm>
          <a:off x="609600" y="1028700"/>
          <a:ext cx="7097115" cy="7440063"/>
        </a:xfrm>
        <a:prstGeom prst="rect">
          <a:avLst/>
        </a:prstGeom>
      </xdr:spPr>
    </xdr:pic>
    <xdr:clientData/>
  </xdr:twoCellAnchor>
  <xdr:twoCellAnchor editAs="oneCell">
    <xdr:from>
      <xdr:col>2</xdr:col>
      <xdr:colOff>0</xdr:colOff>
      <xdr:row>70</xdr:row>
      <xdr:rowOff>0</xdr:rowOff>
    </xdr:from>
    <xdr:to>
      <xdr:col>15</xdr:col>
      <xdr:colOff>439317</xdr:colOff>
      <xdr:row>93</xdr:row>
      <xdr:rowOff>133350</xdr:rowOff>
    </xdr:to>
    <xdr:pic>
      <xdr:nvPicPr>
        <xdr:cNvPr id="4" name="Afbeelding 3">
          <a:extLst>
            <a:ext uri="{FF2B5EF4-FFF2-40B4-BE49-F238E27FC236}">
              <a16:creationId xmlns:a16="http://schemas.microsoft.com/office/drawing/2014/main" id="{B1F476D3-C573-4343-BD97-C8D1D0A5D00E}"/>
            </a:ext>
          </a:extLst>
        </xdr:cNvPr>
        <xdr:cNvPicPr>
          <a:picLocks noChangeAspect="1"/>
        </xdr:cNvPicPr>
      </xdr:nvPicPr>
      <xdr:blipFill>
        <a:blip xmlns:r="http://schemas.openxmlformats.org/officeDocument/2006/relationships" r:embed="rId2"/>
        <a:stretch>
          <a:fillRect/>
        </a:stretch>
      </xdr:blipFill>
      <xdr:spPr>
        <a:xfrm>
          <a:off x="609600" y="20402550"/>
          <a:ext cx="8360307" cy="40671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laanderen.be/uw-overheid/werking-en-structuur/hoe-werkt-de-vlaamse-overheid/belastingen-en-begroting/vlaamse-belastingen/registratiebelasting/wijzigingen-verkooprecht-vanaf-1-januari-2022" TargetMode="External"/><Relationship Id="rId3" Type="http://schemas.openxmlformats.org/officeDocument/2006/relationships/hyperlink" Target="https://www.departementwvg.be/vipa/cijfers/btw-tarieven" TargetMode="External"/><Relationship Id="rId7" Type="http://schemas.openxmlformats.org/officeDocument/2006/relationships/hyperlink" Target="https://www.departementwvg.be/sites/default/files/media/PHxy_rekenmodule%20IFF_20220328.xlsx" TargetMode="External"/><Relationship Id="rId2" Type="http://schemas.openxmlformats.org/officeDocument/2006/relationships/hyperlink" Target="https://www.departementwvg.be/regelgeving-financiering-en-opdrachtgeverschap" TargetMode="External"/><Relationship Id="rId1" Type="http://schemas.openxmlformats.org/officeDocument/2006/relationships/hyperlink" Target="https://www.departementwvg.be/vipa-algemeen-welzijnswerk-subsidies" TargetMode="External"/><Relationship Id="rId6" Type="http://schemas.openxmlformats.org/officeDocument/2006/relationships/hyperlink" Target="mailto:nico.vermeiren@vlaanderen.be" TargetMode="External"/><Relationship Id="rId5" Type="http://schemas.openxmlformats.org/officeDocument/2006/relationships/hyperlink" Target="https://www.departementwvg.be/sites/default/files/media/documenten/AVSB-financiering%20-%20toelichting.pdf" TargetMode="External"/><Relationship Id="rId10" Type="http://schemas.openxmlformats.org/officeDocument/2006/relationships/drawing" Target="../drawings/drawing1.xml"/><Relationship Id="rId4" Type="http://schemas.openxmlformats.org/officeDocument/2006/relationships/hyperlink" Target="https://www.departementwvg.be/node/242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departementwvg.be/node/2421" TargetMode="External"/><Relationship Id="rId3" Type="http://schemas.openxmlformats.org/officeDocument/2006/relationships/hyperlink" Target="https://www.departementwvg.be/regelgeving-financiering-en-opdrachtgeverschap" TargetMode="External"/><Relationship Id="rId7" Type="http://schemas.openxmlformats.org/officeDocument/2006/relationships/hyperlink" Target="https://www.cbn-cnc.be/nl/zoeken?search=investeringssubsidie" TargetMode="External"/><Relationship Id="rId2" Type="http://schemas.openxmlformats.org/officeDocument/2006/relationships/hyperlink" Target="https://www.departementwvg.be/vipa/cijfers/bouwindex" TargetMode="External"/><Relationship Id="rId1" Type="http://schemas.openxmlformats.org/officeDocument/2006/relationships/hyperlink" Target="https://www.departementwvg.be/vipa-algemeen-welzijnswerk-subsidies" TargetMode="External"/><Relationship Id="rId6" Type="http://schemas.openxmlformats.org/officeDocument/2006/relationships/hyperlink" Target="https://financien.belgium.be/nl/particulieren/woning/kopen-verkopen/verkopen-btw" TargetMode="External"/><Relationship Id="rId11" Type="http://schemas.openxmlformats.org/officeDocument/2006/relationships/drawing" Target="../drawings/drawing2.xml"/><Relationship Id="rId5" Type="http://schemas.openxmlformats.org/officeDocument/2006/relationships/hyperlink" Target="https://www.vlaanderen.be/uw-overheid/werking-en-structuur/hoe-werkt-de-vlaamse-overheid/belastingen-en-begroting/vlaamse-belastingen/registratiebelasting/wijzigingen-verkooprecht-vanaf-1-januari-2022" TargetMode="External"/><Relationship Id="rId10" Type="http://schemas.openxmlformats.org/officeDocument/2006/relationships/printerSettings" Target="../printerSettings/printerSettings6.bin"/><Relationship Id="rId4" Type="http://schemas.openxmlformats.org/officeDocument/2006/relationships/hyperlink" Target="https://www.departementwvg.be/vipa/cijfers/btw-tarieven" TargetMode="External"/><Relationship Id="rId9" Type="http://schemas.openxmlformats.org/officeDocument/2006/relationships/hyperlink" Target="https://www.departementwvg.be/sites/default/files/media/documenten/AVSB-financiering%20-%20toelichting.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09A11-F7EA-456A-98ED-5985B2F27AB7}">
  <dimension ref="A1:P234"/>
  <sheetViews>
    <sheetView topLeftCell="A37" workbookViewId="0">
      <selection activeCell="C237" sqref="C237"/>
    </sheetView>
  </sheetViews>
  <sheetFormatPr defaultRowHeight="13.2" x14ac:dyDescent="0.25"/>
  <cols>
    <col min="8" max="8" width="13.44140625" customWidth="1"/>
    <col min="12" max="12" width="10" bestFit="1" customWidth="1"/>
  </cols>
  <sheetData>
    <row r="1" spans="1:9" ht="27.6" customHeight="1" x14ac:dyDescent="0.4">
      <c r="A1" s="252" t="s">
        <v>299</v>
      </c>
    </row>
    <row r="3" spans="1:9" ht="21.6" customHeight="1" x14ac:dyDescent="0.3">
      <c r="A3" s="17" t="s">
        <v>304</v>
      </c>
    </row>
    <row r="5" spans="1:9" x14ac:dyDescent="0.25">
      <c r="A5" s="58" t="s">
        <v>438</v>
      </c>
    </row>
    <row r="6" spans="1:9" x14ac:dyDescent="0.25">
      <c r="A6" s="58" t="s">
        <v>439</v>
      </c>
    </row>
    <row r="7" spans="1:9" x14ac:dyDescent="0.25">
      <c r="A7" s="58"/>
    </row>
    <row r="8" spans="1:9" x14ac:dyDescent="0.25">
      <c r="A8" s="58" t="s">
        <v>440</v>
      </c>
    </row>
    <row r="9" spans="1:9" x14ac:dyDescent="0.25">
      <c r="D9" s="62" t="s">
        <v>441</v>
      </c>
    </row>
    <row r="10" spans="1:9" x14ac:dyDescent="0.25">
      <c r="D10" s="62" t="s">
        <v>442</v>
      </c>
    </row>
    <row r="11" spans="1:9" x14ac:dyDescent="0.25">
      <c r="D11" s="62" t="s">
        <v>443</v>
      </c>
    </row>
    <row r="12" spans="1:9" x14ac:dyDescent="0.25">
      <c r="D12" s="62"/>
      <c r="I12" s="62" t="s">
        <v>444</v>
      </c>
    </row>
    <row r="13" spans="1:9" x14ac:dyDescent="0.25">
      <c r="D13" s="62"/>
      <c r="I13" s="62" t="s">
        <v>445</v>
      </c>
    </row>
    <row r="15" spans="1:9" x14ac:dyDescent="0.25">
      <c r="A15" s="58" t="s">
        <v>446</v>
      </c>
    </row>
    <row r="16" spans="1:9" x14ac:dyDescent="0.25">
      <c r="A16" s="58" t="s">
        <v>447</v>
      </c>
    </row>
    <row r="18" spans="1:11" x14ac:dyDescent="0.25">
      <c r="A18" s="58" t="s">
        <v>448</v>
      </c>
    </row>
    <row r="19" spans="1:11" x14ac:dyDescent="0.25">
      <c r="B19" s="62" t="s">
        <v>300</v>
      </c>
    </row>
    <row r="20" spans="1:11" x14ac:dyDescent="0.25">
      <c r="B20" s="62" t="s">
        <v>301</v>
      </c>
    </row>
    <row r="21" spans="1:11" x14ac:dyDescent="0.25">
      <c r="B21" s="62" t="s">
        <v>302</v>
      </c>
    </row>
    <row r="22" spans="1:11" x14ac:dyDescent="0.25">
      <c r="B22" s="62" t="s">
        <v>303</v>
      </c>
      <c r="F22" s="58"/>
      <c r="K22" s="58"/>
    </row>
    <row r="23" spans="1:11" x14ac:dyDescent="0.25">
      <c r="B23" s="62"/>
      <c r="F23" s="58"/>
      <c r="K23" s="58"/>
    </row>
    <row r="24" spans="1:11" x14ac:dyDescent="0.25">
      <c r="A24" s="62" t="s">
        <v>558</v>
      </c>
      <c r="F24" s="58"/>
      <c r="K24" s="58"/>
    </row>
    <row r="25" spans="1:11" x14ac:dyDescent="0.25">
      <c r="A25" s="62" t="s">
        <v>557</v>
      </c>
      <c r="F25" s="58"/>
      <c r="K25" s="58"/>
    </row>
    <row r="27" spans="1:11" ht="15.6" x14ac:dyDescent="0.3">
      <c r="A27" s="17" t="s">
        <v>323</v>
      </c>
    </row>
    <row r="28" spans="1:11" ht="15.6" x14ac:dyDescent="0.3">
      <c r="A28" s="17"/>
    </row>
    <row r="29" spans="1:11" ht="14.4" x14ac:dyDescent="0.3">
      <c r="A29" s="262" t="s">
        <v>402</v>
      </c>
    </row>
    <row r="30" spans="1:11" s="58" customFormat="1" x14ac:dyDescent="0.25">
      <c r="A30" s="58" t="s">
        <v>449</v>
      </c>
    </row>
    <row r="31" spans="1:11" s="58" customFormat="1" x14ac:dyDescent="0.25"/>
    <row r="32" spans="1:11" ht="14.4" x14ac:dyDescent="0.3">
      <c r="A32" s="262" t="s">
        <v>432</v>
      </c>
    </row>
    <row r="33" spans="1:2" x14ac:dyDescent="0.25">
      <c r="A33" s="58" t="s">
        <v>450</v>
      </c>
    </row>
    <row r="34" spans="1:2" x14ac:dyDescent="0.25">
      <c r="A34" s="58" t="s">
        <v>433</v>
      </c>
    </row>
    <row r="35" spans="1:2" ht="15.6" x14ac:dyDescent="0.3">
      <c r="A35" s="17"/>
    </row>
    <row r="36" spans="1:2" ht="14.4" x14ac:dyDescent="0.3">
      <c r="A36" s="262" t="s">
        <v>431</v>
      </c>
    </row>
    <row r="37" spans="1:2" x14ac:dyDescent="0.25">
      <c r="A37" s="62" t="s">
        <v>451</v>
      </c>
    </row>
    <row r="38" spans="1:2" x14ac:dyDescent="0.25">
      <c r="A38" s="62" t="s">
        <v>452</v>
      </c>
    </row>
    <row r="40" spans="1:2" x14ac:dyDescent="0.25">
      <c r="A40" s="58" t="s">
        <v>453</v>
      </c>
    </row>
    <row r="41" spans="1:2" x14ac:dyDescent="0.25">
      <c r="B41" s="62" t="s">
        <v>436</v>
      </c>
    </row>
    <row r="42" spans="1:2" x14ac:dyDescent="0.25">
      <c r="B42" s="62" t="s">
        <v>434</v>
      </c>
    </row>
    <row r="43" spans="1:2" x14ac:dyDescent="0.25">
      <c r="B43" s="62"/>
    </row>
    <row r="44" spans="1:2" ht="14.4" x14ac:dyDescent="0.3">
      <c r="A44" s="262" t="s">
        <v>435</v>
      </c>
      <c r="B44" s="62"/>
    </row>
    <row r="45" spans="1:2" x14ac:dyDescent="0.25">
      <c r="A45" s="58" t="s">
        <v>568</v>
      </c>
      <c r="B45" s="62"/>
    </row>
    <row r="46" spans="1:2" x14ac:dyDescent="0.25">
      <c r="A46" s="58" t="s">
        <v>564</v>
      </c>
      <c r="B46" s="62"/>
    </row>
    <row r="48" spans="1:2" ht="15.6" x14ac:dyDescent="0.3">
      <c r="A48" s="17" t="s">
        <v>305</v>
      </c>
    </row>
    <row r="50" spans="1:4" x14ac:dyDescent="0.25">
      <c r="A50" s="9" t="s">
        <v>306</v>
      </c>
    </row>
    <row r="51" spans="1:4" x14ac:dyDescent="0.25">
      <c r="B51" s="58" t="s">
        <v>307</v>
      </c>
    </row>
    <row r="52" spans="1:4" x14ac:dyDescent="0.25">
      <c r="B52" s="58" t="s">
        <v>437</v>
      </c>
    </row>
    <row r="53" spans="1:4" x14ac:dyDescent="0.25">
      <c r="B53" s="58"/>
      <c r="D53" s="58" t="s">
        <v>454</v>
      </c>
    </row>
    <row r="54" spans="1:4" x14ac:dyDescent="0.25">
      <c r="B54" s="58"/>
      <c r="D54" s="62" t="s">
        <v>574</v>
      </c>
    </row>
    <row r="56" spans="1:4" x14ac:dyDescent="0.25">
      <c r="A56" s="9" t="s">
        <v>308</v>
      </c>
    </row>
    <row r="58" spans="1:4" x14ac:dyDescent="0.25">
      <c r="B58" s="58" t="s">
        <v>461</v>
      </c>
    </row>
    <row r="59" spans="1:4" x14ac:dyDescent="0.25">
      <c r="B59" s="58"/>
      <c r="D59" s="62" t="s">
        <v>456</v>
      </c>
    </row>
    <row r="60" spans="1:4" x14ac:dyDescent="0.25">
      <c r="B60" s="58"/>
      <c r="D60" s="62" t="s">
        <v>458</v>
      </c>
    </row>
    <row r="61" spans="1:4" x14ac:dyDescent="0.25">
      <c r="B61" s="58"/>
      <c r="D61" s="62" t="s">
        <v>459</v>
      </c>
    </row>
    <row r="62" spans="1:4" x14ac:dyDescent="0.25">
      <c r="B62" s="58"/>
      <c r="D62" s="62" t="s">
        <v>460</v>
      </c>
    </row>
    <row r="64" spans="1:4" x14ac:dyDescent="0.25">
      <c r="B64" s="58" t="s">
        <v>467</v>
      </c>
    </row>
    <row r="65" spans="4:12" x14ac:dyDescent="0.25">
      <c r="D65" s="62" t="s">
        <v>468</v>
      </c>
    </row>
    <row r="66" spans="4:12" x14ac:dyDescent="0.25">
      <c r="F66" s="58" t="s">
        <v>462</v>
      </c>
    </row>
    <row r="67" spans="4:12" x14ac:dyDescent="0.25">
      <c r="F67" s="58" t="s">
        <v>463</v>
      </c>
    </row>
    <row r="68" spans="4:12" x14ac:dyDescent="0.25">
      <c r="J68" s="58" t="s">
        <v>465</v>
      </c>
    </row>
    <row r="69" spans="4:12" x14ac:dyDescent="0.25">
      <c r="J69" s="58" t="s">
        <v>466</v>
      </c>
    </row>
    <row r="70" spans="4:12" x14ac:dyDescent="0.25">
      <c r="J70" s="58" t="s">
        <v>471</v>
      </c>
    </row>
    <row r="71" spans="4:12" x14ac:dyDescent="0.25">
      <c r="K71" s="62" t="s">
        <v>310</v>
      </c>
    </row>
    <row r="72" spans="4:12" x14ac:dyDescent="0.25">
      <c r="K72" s="62" t="s">
        <v>311</v>
      </c>
    </row>
    <row r="73" spans="4:12" x14ac:dyDescent="0.25">
      <c r="K73" s="62" t="s">
        <v>312</v>
      </c>
    </row>
    <row r="75" spans="4:12" x14ac:dyDescent="0.25">
      <c r="D75" s="62" t="s">
        <v>469</v>
      </c>
    </row>
    <row r="76" spans="4:12" x14ac:dyDescent="0.25">
      <c r="F76" s="58" t="s">
        <v>473</v>
      </c>
    </row>
    <row r="77" spans="4:12" x14ac:dyDescent="0.25">
      <c r="F77" s="58" t="s">
        <v>475</v>
      </c>
    </row>
    <row r="78" spans="4:12" x14ac:dyDescent="0.25">
      <c r="F78" s="58" t="s">
        <v>472</v>
      </c>
    </row>
    <row r="79" spans="4:12" x14ac:dyDescent="0.25">
      <c r="F79" s="58"/>
      <c r="L79" s="58" t="s">
        <v>476</v>
      </c>
    </row>
    <row r="80" spans="4:12" x14ac:dyDescent="0.25">
      <c r="L80" s="58" t="s">
        <v>477</v>
      </c>
    </row>
    <row r="82" spans="4:13" x14ac:dyDescent="0.25">
      <c r="D82" s="92" t="s">
        <v>470</v>
      </c>
    </row>
    <row r="83" spans="4:13" x14ac:dyDescent="0.25">
      <c r="F83" s="62" t="s">
        <v>474</v>
      </c>
    </row>
    <row r="84" spans="4:13" x14ac:dyDescent="0.25">
      <c r="F84" s="62" t="s">
        <v>478</v>
      </c>
    </row>
    <row r="86" spans="4:13" x14ac:dyDescent="0.25">
      <c r="F86" s="58" t="s">
        <v>313</v>
      </c>
      <c r="H86" s="58" t="s">
        <v>480</v>
      </c>
      <c r="L86" s="5">
        <v>100000</v>
      </c>
      <c r="M86" s="58" t="s">
        <v>483</v>
      </c>
    </row>
    <row r="87" spans="4:13" x14ac:dyDescent="0.25">
      <c r="H87" s="58" t="s">
        <v>479</v>
      </c>
      <c r="L87" s="254">
        <v>0.02</v>
      </c>
    </row>
    <row r="88" spans="4:13" x14ac:dyDescent="0.25">
      <c r="H88" s="58" t="s">
        <v>481</v>
      </c>
      <c r="L88">
        <v>25</v>
      </c>
    </row>
    <row r="89" spans="4:13" x14ac:dyDescent="0.25">
      <c r="H89" s="58" t="s">
        <v>482</v>
      </c>
      <c r="L89">
        <v>1.2</v>
      </c>
    </row>
    <row r="91" spans="4:13" x14ac:dyDescent="0.25">
      <c r="H91" s="58" t="s">
        <v>314</v>
      </c>
    </row>
    <row r="92" spans="4:13" x14ac:dyDescent="0.25">
      <c r="H92" s="58" t="s">
        <v>315</v>
      </c>
      <c r="L92" s="5">
        <f>L86/L89</f>
        <v>83333.333333333343</v>
      </c>
      <c r="M92" s="62" t="s">
        <v>484</v>
      </c>
    </row>
    <row r="93" spans="4:13" x14ac:dyDescent="0.25">
      <c r="H93" s="58" t="s">
        <v>316</v>
      </c>
      <c r="L93" s="255">
        <f>-PMT(L87,L88,100)/100</f>
        <v>5.1220438417394723E-2</v>
      </c>
      <c r="M93" s="58" t="s">
        <v>485</v>
      </c>
    </row>
    <row r="94" spans="4:13" x14ac:dyDescent="0.25">
      <c r="H94" s="58" t="s">
        <v>317</v>
      </c>
      <c r="L94" s="5">
        <f>L92/L93</f>
        <v>1626954.70613217</v>
      </c>
      <c r="M94" s="58" t="s">
        <v>486</v>
      </c>
    </row>
    <row r="95" spans="4:13" x14ac:dyDescent="0.25">
      <c r="H95" s="58" t="s">
        <v>318</v>
      </c>
      <c r="L95" s="256">
        <f>L94/L86</f>
        <v>16.269547061321699</v>
      </c>
      <c r="M95" s="62" t="s">
        <v>487</v>
      </c>
    </row>
    <row r="97" spans="1:4" x14ac:dyDescent="0.25">
      <c r="A97" s="9" t="s">
        <v>319</v>
      </c>
    </row>
    <row r="98" spans="1:4" x14ac:dyDescent="0.25">
      <c r="A98" s="9"/>
    </row>
    <row r="99" spans="1:4" x14ac:dyDescent="0.25">
      <c r="B99" s="62" t="s">
        <v>332</v>
      </c>
    </row>
    <row r="100" spans="1:4" x14ac:dyDescent="0.25">
      <c r="B100" s="62" t="s">
        <v>488</v>
      </c>
    </row>
    <row r="101" spans="1:4" x14ac:dyDescent="0.25">
      <c r="B101" s="62" t="s">
        <v>489</v>
      </c>
    </row>
    <row r="102" spans="1:4" x14ac:dyDescent="0.25">
      <c r="B102" s="62" t="s">
        <v>490</v>
      </c>
    </row>
    <row r="103" spans="1:4" x14ac:dyDescent="0.25">
      <c r="D103" s="62" t="s">
        <v>492</v>
      </c>
    </row>
    <row r="104" spans="1:4" x14ac:dyDescent="0.25">
      <c r="D104" s="62" t="s">
        <v>491</v>
      </c>
    </row>
    <row r="105" spans="1:4" x14ac:dyDescent="0.25">
      <c r="D105" s="62" t="s">
        <v>493</v>
      </c>
    </row>
    <row r="106" spans="1:4" x14ac:dyDescent="0.25">
      <c r="D106" s="62"/>
    </row>
    <row r="107" spans="1:4" ht="15.6" x14ac:dyDescent="0.3">
      <c r="A107" s="17" t="s">
        <v>322</v>
      </c>
    </row>
    <row r="109" spans="1:4" x14ac:dyDescent="0.25">
      <c r="A109" s="9" t="s">
        <v>306</v>
      </c>
    </row>
    <row r="110" spans="1:4" x14ac:dyDescent="0.25">
      <c r="B110" s="58" t="s">
        <v>501</v>
      </c>
    </row>
    <row r="112" spans="1:4" x14ac:dyDescent="0.25">
      <c r="B112" s="58" t="s">
        <v>502</v>
      </c>
    </row>
    <row r="114" spans="1:14" x14ac:dyDescent="0.25">
      <c r="B114" s="58" t="s">
        <v>325</v>
      </c>
    </row>
    <row r="115" spans="1:14" x14ac:dyDescent="0.25">
      <c r="C115" s="62" t="s">
        <v>494</v>
      </c>
    </row>
    <row r="116" spans="1:14" x14ac:dyDescent="0.25">
      <c r="C116" s="62" t="s">
        <v>324</v>
      </c>
    </row>
    <row r="117" spans="1:14" x14ac:dyDescent="0.25">
      <c r="C117" s="62" t="s">
        <v>326</v>
      </c>
    </row>
    <row r="118" spans="1:14" x14ac:dyDescent="0.25">
      <c r="B118" s="58" t="s">
        <v>327</v>
      </c>
    </row>
    <row r="119" spans="1:14" x14ac:dyDescent="0.25">
      <c r="E119" s="62" t="s">
        <v>328</v>
      </c>
    </row>
    <row r="120" spans="1:14" x14ac:dyDescent="0.25">
      <c r="E120" s="263" t="s">
        <v>329</v>
      </c>
    </row>
    <row r="121" spans="1:14" x14ac:dyDescent="0.25">
      <c r="E121" s="263"/>
    </row>
    <row r="122" spans="1:14" x14ac:dyDescent="0.25">
      <c r="B122" s="58" t="s">
        <v>561</v>
      </c>
      <c r="E122" s="263"/>
    </row>
    <row r="123" spans="1:14" x14ac:dyDescent="0.25">
      <c r="B123" s="58" t="s">
        <v>420</v>
      </c>
      <c r="E123" s="263"/>
    </row>
    <row r="124" spans="1:14" x14ac:dyDescent="0.25">
      <c r="B124" s="58" t="s">
        <v>418</v>
      </c>
      <c r="E124" s="263"/>
      <c r="M124" s="315" t="s">
        <v>419</v>
      </c>
      <c r="N124" s="316"/>
    </row>
    <row r="126" spans="1:14" x14ac:dyDescent="0.25">
      <c r="A126" s="9" t="s">
        <v>330</v>
      </c>
    </row>
    <row r="127" spans="1:14" x14ac:dyDescent="0.25">
      <c r="A127" s="9"/>
    </row>
    <row r="128" spans="1:14" x14ac:dyDescent="0.25">
      <c r="A128" s="9"/>
      <c r="B128" s="62" t="s">
        <v>560</v>
      </c>
    </row>
    <row r="129" spans="1:4" x14ac:dyDescent="0.25">
      <c r="A129" s="9"/>
    </row>
    <row r="130" spans="1:4" x14ac:dyDescent="0.25">
      <c r="B130" s="62" t="s">
        <v>503</v>
      </c>
    </row>
    <row r="131" spans="1:4" x14ac:dyDescent="0.25">
      <c r="D131" s="62" t="s">
        <v>505</v>
      </c>
    </row>
    <row r="132" spans="1:4" x14ac:dyDescent="0.25">
      <c r="D132" s="62" t="s">
        <v>504</v>
      </c>
    </row>
    <row r="133" spans="1:4" x14ac:dyDescent="0.25">
      <c r="D133" s="263"/>
    </row>
    <row r="134" spans="1:4" x14ac:dyDescent="0.25">
      <c r="B134" s="62" t="s">
        <v>506</v>
      </c>
    </row>
    <row r="135" spans="1:4" x14ac:dyDescent="0.25">
      <c r="B135" s="263"/>
    </row>
    <row r="136" spans="1:4" x14ac:dyDescent="0.25">
      <c r="B136" s="263" t="s">
        <v>333</v>
      </c>
    </row>
    <row r="137" spans="1:4" x14ac:dyDescent="0.25">
      <c r="C137" s="62" t="s">
        <v>507</v>
      </c>
    </row>
    <row r="138" spans="1:4" x14ac:dyDescent="0.25">
      <c r="C138" s="62" t="s">
        <v>508</v>
      </c>
    </row>
    <row r="139" spans="1:4" x14ac:dyDescent="0.25">
      <c r="C139" s="62" t="s">
        <v>509</v>
      </c>
    </row>
    <row r="140" spans="1:4" x14ac:dyDescent="0.25">
      <c r="C140" s="62" t="s">
        <v>510</v>
      </c>
    </row>
    <row r="142" spans="1:4" x14ac:dyDescent="0.25">
      <c r="B142" s="263" t="s">
        <v>334</v>
      </c>
    </row>
    <row r="143" spans="1:4" x14ac:dyDescent="0.25">
      <c r="C143" s="62" t="s">
        <v>511</v>
      </c>
    </row>
    <row r="144" spans="1:4" x14ac:dyDescent="0.25">
      <c r="C144" s="62" t="s">
        <v>512</v>
      </c>
    </row>
    <row r="145" spans="1:3" x14ac:dyDescent="0.25">
      <c r="C145" s="58" t="s">
        <v>513</v>
      </c>
    </row>
    <row r="146" spans="1:3" x14ac:dyDescent="0.25">
      <c r="C146" s="62" t="s">
        <v>514</v>
      </c>
    </row>
    <row r="147" spans="1:3" x14ac:dyDescent="0.25">
      <c r="C147" s="62" t="s">
        <v>515</v>
      </c>
    </row>
    <row r="148" spans="1:3" x14ac:dyDescent="0.25">
      <c r="C148" s="62" t="s">
        <v>516</v>
      </c>
    </row>
    <row r="150" spans="1:3" ht="15.6" x14ac:dyDescent="0.3">
      <c r="A150" s="17" t="s">
        <v>348</v>
      </c>
    </row>
    <row r="152" spans="1:3" x14ac:dyDescent="0.25">
      <c r="A152" s="9" t="s">
        <v>306</v>
      </c>
    </row>
    <row r="153" spans="1:3" x14ac:dyDescent="0.25">
      <c r="B153" s="58" t="s">
        <v>409</v>
      </c>
    </row>
    <row r="155" spans="1:3" x14ac:dyDescent="0.25">
      <c r="B155" s="14" t="s">
        <v>349</v>
      </c>
    </row>
    <row r="156" spans="1:3" x14ac:dyDescent="0.25">
      <c r="B156" s="58" t="s">
        <v>350</v>
      </c>
    </row>
    <row r="157" spans="1:3" x14ac:dyDescent="0.25">
      <c r="C157" s="62" t="s">
        <v>519</v>
      </c>
    </row>
    <row r="158" spans="1:3" x14ac:dyDescent="0.25">
      <c r="C158" s="62" t="s">
        <v>520</v>
      </c>
    </row>
    <row r="160" spans="1:3" x14ac:dyDescent="0.25">
      <c r="B160" s="58" t="s">
        <v>351</v>
      </c>
    </row>
    <row r="161" spans="2:7" x14ac:dyDescent="0.25">
      <c r="B161" s="58" t="s">
        <v>352</v>
      </c>
    </row>
    <row r="163" spans="2:7" x14ac:dyDescent="0.25">
      <c r="B163" s="58" t="s">
        <v>353</v>
      </c>
    </row>
    <row r="165" spans="2:7" x14ac:dyDescent="0.25">
      <c r="B165" s="14" t="s">
        <v>354</v>
      </c>
    </row>
    <row r="166" spans="2:7" x14ac:dyDescent="0.25">
      <c r="B166" s="62" t="s">
        <v>355</v>
      </c>
    </row>
    <row r="167" spans="2:7" x14ac:dyDescent="0.25">
      <c r="C167" s="62" t="s">
        <v>356</v>
      </c>
    </row>
    <row r="168" spans="2:7" x14ac:dyDescent="0.25">
      <c r="C168" s="62" t="s">
        <v>358</v>
      </c>
    </row>
    <row r="169" spans="2:7" x14ac:dyDescent="0.25">
      <c r="C169" s="62" t="s">
        <v>521</v>
      </c>
    </row>
    <row r="170" spans="2:7" x14ac:dyDescent="0.25">
      <c r="C170" s="62"/>
      <c r="G170" s="58" t="s">
        <v>522</v>
      </c>
    </row>
    <row r="171" spans="2:7" x14ac:dyDescent="0.25">
      <c r="C171" s="62"/>
      <c r="G171" s="58" t="s">
        <v>523</v>
      </c>
    </row>
    <row r="172" spans="2:7" x14ac:dyDescent="0.25">
      <c r="C172" s="62"/>
    </row>
    <row r="173" spans="2:7" x14ac:dyDescent="0.25">
      <c r="B173" s="62" t="s">
        <v>361</v>
      </c>
    </row>
    <row r="174" spans="2:7" x14ac:dyDescent="0.25">
      <c r="C174" s="58" t="s">
        <v>362</v>
      </c>
    </row>
    <row r="175" spans="2:7" x14ac:dyDescent="0.25">
      <c r="C175" s="58" t="s">
        <v>363</v>
      </c>
    </row>
    <row r="176" spans="2:7" x14ac:dyDescent="0.25">
      <c r="C176" s="58" t="s">
        <v>364</v>
      </c>
    </row>
    <row r="177" spans="1:13" x14ac:dyDescent="0.25">
      <c r="C177" s="58" t="s">
        <v>365</v>
      </c>
    </row>
    <row r="179" spans="1:13" x14ac:dyDescent="0.25">
      <c r="A179" s="9" t="s">
        <v>330</v>
      </c>
    </row>
    <row r="180" spans="1:13" x14ac:dyDescent="0.25">
      <c r="B180" s="58" t="s">
        <v>366</v>
      </c>
    </row>
    <row r="181" spans="1:13" x14ac:dyDescent="0.25">
      <c r="C181" s="62" t="s">
        <v>524</v>
      </c>
    </row>
    <row r="182" spans="1:13" x14ac:dyDescent="0.25">
      <c r="C182" s="62" t="s">
        <v>525</v>
      </c>
    </row>
    <row r="184" spans="1:13" x14ac:dyDescent="0.25">
      <c r="B184" s="58" t="s">
        <v>367</v>
      </c>
    </row>
    <row r="185" spans="1:13" x14ac:dyDescent="0.25">
      <c r="B185" s="58"/>
      <c r="C185" s="62" t="s">
        <v>369</v>
      </c>
    </row>
    <row r="186" spans="1:13" x14ac:dyDescent="0.25">
      <c r="C186" s="62" t="s">
        <v>368</v>
      </c>
    </row>
    <row r="187" spans="1:13" x14ac:dyDescent="0.25">
      <c r="C187" s="62" t="s">
        <v>382</v>
      </c>
      <c r="M187" s="304" t="s">
        <v>383</v>
      </c>
    </row>
    <row r="188" spans="1:13" x14ac:dyDescent="0.25">
      <c r="M188" s="304"/>
    </row>
    <row r="189" spans="1:13" x14ac:dyDescent="0.25">
      <c r="C189" s="62"/>
    </row>
    <row r="190" spans="1:13" x14ac:dyDescent="0.25">
      <c r="A190" s="9" t="s">
        <v>308</v>
      </c>
      <c r="C190" s="62"/>
    </row>
    <row r="191" spans="1:13" x14ac:dyDescent="0.25">
      <c r="B191" s="58" t="s">
        <v>529</v>
      </c>
      <c r="C191" s="62"/>
    </row>
    <row r="192" spans="1:13" x14ac:dyDescent="0.25">
      <c r="B192" s="58" t="s">
        <v>526</v>
      </c>
      <c r="C192" s="62"/>
    </row>
    <row r="193" spans="1:5" x14ac:dyDescent="0.25">
      <c r="B193" s="58" t="s">
        <v>527</v>
      </c>
      <c r="C193" s="62"/>
    </row>
    <row r="194" spans="1:5" x14ac:dyDescent="0.25">
      <c r="C194" s="62" t="s">
        <v>528</v>
      </c>
    </row>
    <row r="195" spans="1:5" x14ac:dyDescent="0.25">
      <c r="C195" s="62"/>
    </row>
    <row r="196" spans="1:5" ht="15.6" x14ac:dyDescent="0.3">
      <c r="A196" s="17" t="s">
        <v>372</v>
      </c>
    </row>
    <row r="197" spans="1:5" ht="15.6" x14ac:dyDescent="0.3">
      <c r="A197" s="17"/>
    </row>
    <row r="198" spans="1:5" x14ac:dyDescent="0.25">
      <c r="A198" s="9" t="s">
        <v>306</v>
      </c>
    </row>
    <row r="199" spans="1:5" x14ac:dyDescent="0.25">
      <c r="A199" s="58" t="s">
        <v>389</v>
      </c>
    </row>
    <row r="200" spans="1:5" x14ac:dyDescent="0.25">
      <c r="A200" t="s">
        <v>373</v>
      </c>
    </row>
    <row r="202" spans="1:5" x14ac:dyDescent="0.25">
      <c r="A202" s="14" t="s">
        <v>540</v>
      </c>
    </row>
    <row r="203" spans="1:5" x14ac:dyDescent="0.25">
      <c r="A203" s="58" t="s">
        <v>536</v>
      </c>
    </row>
    <row r="204" spans="1:5" x14ac:dyDescent="0.25">
      <c r="A204" s="58" t="s">
        <v>537</v>
      </c>
    </row>
    <row r="205" spans="1:5" x14ac:dyDescent="0.25">
      <c r="A205" s="58"/>
    </row>
    <row r="206" spans="1:5" x14ac:dyDescent="0.25">
      <c r="A206" s="58" t="s">
        <v>384</v>
      </c>
      <c r="E206" s="304" t="s">
        <v>380</v>
      </c>
    </row>
    <row r="207" spans="1:5" x14ac:dyDescent="0.25">
      <c r="A207" s="58" t="s">
        <v>385</v>
      </c>
      <c r="E207" s="304" t="s">
        <v>386</v>
      </c>
    </row>
    <row r="208" spans="1:5" x14ac:dyDescent="0.25">
      <c r="A208" s="58" t="s">
        <v>541</v>
      </c>
      <c r="E208" s="304" t="s">
        <v>399</v>
      </c>
    </row>
    <row r="210" spans="1:16" x14ac:dyDescent="0.25">
      <c r="A210" s="58" t="s">
        <v>390</v>
      </c>
    </row>
    <row r="211" spans="1:16" x14ac:dyDescent="0.25">
      <c r="A211" s="58" t="s">
        <v>538</v>
      </c>
    </row>
    <row r="213" spans="1:16" x14ac:dyDescent="0.25">
      <c r="A213" s="62" t="s">
        <v>565</v>
      </c>
    </row>
    <row r="214" spans="1:16" x14ac:dyDescent="0.25">
      <c r="A214" s="58" t="s">
        <v>391</v>
      </c>
      <c r="J214" s="304" t="s">
        <v>387</v>
      </c>
    </row>
    <row r="215" spans="1:16" x14ac:dyDescent="0.25">
      <c r="A215" s="58" t="s">
        <v>410</v>
      </c>
      <c r="J215" s="304"/>
      <c r="P215" s="304" t="s">
        <v>388</v>
      </c>
    </row>
    <row r="216" spans="1:16" x14ac:dyDescent="0.25">
      <c r="A216" s="58" t="s">
        <v>542</v>
      </c>
      <c r="J216" s="304"/>
      <c r="P216" s="304"/>
    </row>
    <row r="217" spans="1:16" x14ac:dyDescent="0.25">
      <c r="A217" s="58" t="s">
        <v>392</v>
      </c>
      <c r="J217" s="304"/>
      <c r="L217" s="304" t="s">
        <v>393</v>
      </c>
      <c r="P217" s="304"/>
    </row>
    <row r="219" spans="1:16" x14ac:dyDescent="0.25">
      <c r="A219" s="58" t="s">
        <v>543</v>
      </c>
    </row>
    <row r="221" spans="1:16" x14ac:dyDescent="0.25">
      <c r="B221" s="62" t="s">
        <v>374</v>
      </c>
    </row>
    <row r="222" spans="1:16" x14ac:dyDescent="0.25">
      <c r="B222" s="62" t="s">
        <v>375</v>
      </c>
    </row>
    <row r="223" spans="1:16" x14ac:dyDescent="0.25">
      <c r="B223" s="62" t="s">
        <v>376</v>
      </c>
    </row>
    <row r="225" spans="1:3" x14ac:dyDescent="0.25">
      <c r="A225" s="9" t="s">
        <v>377</v>
      </c>
    </row>
    <row r="226" spans="1:3" x14ac:dyDescent="0.25">
      <c r="A226" s="9"/>
      <c r="C226" s="62" t="s">
        <v>544</v>
      </c>
    </row>
    <row r="227" spans="1:3" x14ac:dyDescent="0.25">
      <c r="C227" s="62" t="s">
        <v>545</v>
      </c>
    </row>
    <row r="228" spans="1:3" x14ac:dyDescent="0.25">
      <c r="C228" s="62" t="s">
        <v>566</v>
      </c>
    </row>
    <row r="230" spans="1:3" x14ac:dyDescent="0.25">
      <c r="A230" s="9" t="s">
        <v>308</v>
      </c>
    </row>
    <row r="231" spans="1:3" x14ac:dyDescent="0.25">
      <c r="C231" s="62" t="s">
        <v>547</v>
      </c>
    </row>
    <row r="232" spans="1:3" x14ac:dyDescent="0.25">
      <c r="C232" s="62" t="s">
        <v>546</v>
      </c>
    </row>
    <row r="233" spans="1:3" x14ac:dyDescent="0.25">
      <c r="C233" s="62" t="s">
        <v>548</v>
      </c>
    </row>
    <row r="234" spans="1:3" x14ac:dyDescent="0.25">
      <c r="C234" s="62" t="s">
        <v>549</v>
      </c>
    </row>
  </sheetData>
  <mergeCells count="1">
    <mergeCell ref="M124:N124"/>
  </mergeCells>
  <hyperlinks>
    <hyperlink ref="M187" r:id="rId1" display="https://www.departementwvg.be/vipa-algemeen-welzijnswerk-subsidies" xr:uid="{76061921-D6C0-43CC-9E22-1E034E6E089E}"/>
    <hyperlink ref="E206" r:id="rId2" display="https://www.departementwvg.be/regelgeving-financiering-en-opdrachtgeverschap" xr:uid="{AA98FB40-2340-4071-B546-6C5EA58DD6F8}"/>
    <hyperlink ref="E207" r:id="rId3" display="https://www.departementwvg.be/vipa/cijfers/btw-tarieven" xr:uid="{F99DFDA7-53E5-454C-8D04-A539947E5DD0}"/>
    <hyperlink ref="J214" r:id="rId4" display="https://www.departementwvg.be/node/2421" xr:uid="{CE67BC46-DD05-459F-A683-024C20D8F607}"/>
    <hyperlink ref="P215" r:id="rId5" display="https://www.departementwvg.be/sites/default/files/media/documenten/AVSB-financiering - toelichting.pdf" xr:uid="{0BEE6A30-B588-473C-8DD6-D83503ED7BB8}"/>
    <hyperlink ref="L217" r:id="rId6" xr:uid="{033AE550-E577-4C88-B639-B2F401034E06}"/>
    <hyperlink ref="M124" r:id="rId7" display="https://www.departementwvg.be/sites/default/files/media/PHxy_rekenmodule IFF_20220328.xlsx" xr:uid="{DE2C6076-0B28-4F37-A3C6-C0F6EE340430}"/>
    <hyperlink ref="E208" r:id="rId8" display="https://www.vlaanderen.be/uw-overheid/werking-en-structuur/hoe-werkt-de-vlaamse-overheid/belastingen-en-begroting/vlaamse-belastingen/registratiebelasting/wijzigingen-verkooprecht-vanaf-1-januari-2022" xr:uid="{34B2BD26-AF86-40DA-BA9E-6D705263B4AF}"/>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185"/>
  <sheetViews>
    <sheetView tabSelected="1" topLeftCell="A82" zoomScale="106" zoomScaleNormal="106" workbookViewId="0">
      <selection activeCell="F105" sqref="F105"/>
    </sheetView>
  </sheetViews>
  <sheetFormatPr defaultRowHeight="13.2" x14ac:dyDescent="0.25"/>
  <cols>
    <col min="1" max="1" width="37.88671875" style="174" customWidth="1"/>
    <col min="2" max="2" width="11.44140625" style="150" customWidth="1"/>
    <col min="3" max="3" width="15" style="221" customWidth="1"/>
    <col min="4" max="5" width="16.6640625" style="221" customWidth="1"/>
    <col min="6" max="6" width="8.88671875" style="128"/>
    <col min="7" max="7" width="9.109375" style="128" bestFit="1" customWidth="1"/>
    <col min="8" max="16384" width="8.88671875" style="128"/>
  </cols>
  <sheetData>
    <row r="1" spans="1:22" ht="13.8" customHeight="1" x14ac:dyDescent="0.25">
      <c r="A1" s="318" t="s">
        <v>280</v>
      </c>
      <c r="B1" s="319"/>
      <c r="C1" s="227" t="s">
        <v>279</v>
      </c>
      <c r="D1" s="182" t="s">
        <v>428</v>
      </c>
      <c r="E1" s="151"/>
    </row>
    <row r="2" spans="1:22" ht="13.8" customHeight="1" x14ac:dyDescent="0.25">
      <c r="A2" s="318"/>
      <c r="B2" s="319"/>
      <c r="C2" s="227"/>
      <c r="D2" s="226" t="s">
        <v>495</v>
      </c>
      <c r="E2" s="151"/>
    </row>
    <row r="3" spans="1:22" ht="13.8" customHeight="1" x14ac:dyDescent="0.25">
      <c r="A3" s="319"/>
      <c r="B3" s="319"/>
      <c r="D3" s="226" t="s">
        <v>567</v>
      </c>
    </row>
    <row r="4" spans="1:22" ht="13.8" customHeight="1" x14ac:dyDescent="0.25">
      <c r="A4" s="319"/>
      <c r="B4" s="319"/>
      <c r="D4" s="226" t="s">
        <v>412</v>
      </c>
    </row>
    <row r="5" spans="1:22" ht="9.6" customHeight="1" x14ac:dyDescent="0.25">
      <c r="A5" s="319"/>
      <c r="B5" s="319"/>
      <c r="D5" s="226"/>
    </row>
    <row r="6" spans="1:22" ht="30.6" customHeight="1" x14ac:dyDescent="0.25">
      <c r="A6" s="319"/>
      <c r="B6" s="319"/>
      <c r="C6" s="236" t="s">
        <v>285</v>
      </c>
      <c r="D6" s="320" t="s">
        <v>496</v>
      </c>
      <c r="E6" s="321"/>
      <c r="F6" s="321"/>
      <c r="G6" s="321"/>
      <c r="H6" s="321"/>
      <c r="I6" s="321"/>
      <c r="J6" s="321"/>
      <c r="K6" s="321"/>
      <c r="L6" s="321"/>
      <c r="M6" s="321"/>
      <c r="N6" s="321"/>
      <c r="O6" s="321"/>
      <c r="P6" s="321"/>
      <c r="Q6" s="321"/>
      <c r="R6" s="321"/>
      <c r="S6" s="321"/>
      <c r="T6" s="321"/>
      <c r="U6" s="321"/>
      <c r="V6" s="321"/>
    </row>
    <row r="7" spans="1:22" ht="29.4" customHeight="1" x14ac:dyDescent="0.25">
      <c r="D7" s="317" t="s">
        <v>408</v>
      </c>
      <c r="E7" s="316"/>
      <c r="F7" s="316"/>
      <c r="G7" s="316"/>
      <c r="H7" s="316"/>
      <c r="I7" s="316"/>
      <c r="J7" s="316"/>
      <c r="K7" s="316"/>
      <c r="L7" s="316"/>
      <c r="M7" s="316"/>
      <c r="N7" s="316"/>
      <c r="O7" s="316"/>
      <c r="P7" s="316"/>
      <c r="Q7" s="316"/>
      <c r="R7" s="316"/>
      <c r="S7" s="316"/>
      <c r="T7" s="316"/>
      <c r="U7" s="316"/>
      <c r="V7" s="316"/>
    </row>
    <row r="8" spans="1:22" ht="21.6" customHeight="1" x14ac:dyDescent="0.25">
      <c r="D8" s="317" t="s">
        <v>335</v>
      </c>
      <c r="E8" s="316"/>
      <c r="F8" s="316"/>
      <c r="G8" s="316"/>
      <c r="H8" s="316"/>
      <c r="I8" s="316"/>
      <c r="J8" s="316"/>
      <c r="K8" s="316"/>
      <c r="L8" s="316"/>
      <c r="M8" s="316"/>
      <c r="N8" s="316"/>
      <c r="O8" s="316"/>
      <c r="P8" s="316"/>
      <c r="Q8" s="316"/>
      <c r="R8" s="316"/>
      <c r="S8" s="316"/>
      <c r="T8" s="316"/>
      <c r="U8" s="316"/>
      <c r="V8" s="316"/>
    </row>
    <row r="9" spans="1:22" ht="7.2" customHeight="1" x14ac:dyDescent="0.25">
      <c r="D9" s="257"/>
      <c r="E9" s="131"/>
      <c r="F9" s="131"/>
      <c r="G9" s="131"/>
      <c r="H9" s="131"/>
      <c r="I9" s="131"/>
      <c r="J9" s="131"/>
      <c r="K9" s="131"/>
      <c r="L9" s="131"/>
      <c r="M9" s="131"/>
      <c r="N9" s="131"/>
      <c r="O9" s="131"/>
      <c r="P9" s="131"/>
      <c r="Q9" s="131"/>
      <c r="R9" s="131"/>
      <c r="S9" s="131"/>
      <c r="T9" s="131"/>
      <c r="U9" s="131"/>
      <c r="V9" s="131"/>
    </row>
    <row r="10" spans="1:22" x14ac:dyDescent="0.25">
      <c r="D10" s="257"/>
      <c r="E10" s="131"/>
      <c r="F10" s="131"/>
      <c r="G10" s="259">
        <f>C20</f>
        <v>2019</v>
      </c>
      <c r="H10" s="259">
        <f t="shared" ref="H10:I10" si="0">D20</f>
        <v>2020</v>
      </c>
      <c r="I10" s="259">
        <f t="shared" si="0"/>
        <v>2021</v>
      </c>
      <c r="J10" s="131"/>
      <c r="K10" s="131"/>
      <c r="L10" s="131"/>
      <c r="M10" s="131"/>
      <c r="N10" s="131"/>
      <c r="O10" s="131"/>
      <c r="P10" s="131"/>
      <c r="Q10" s="131"/>
      <c r="R10" s="131"/>
      <c r="S10" s="131"/>
      <c r="T10" s="131"/>
      <c r="U10" s="131"/>
      <c r="V10" s="131"/>
    </row>
    <row r="11" spans="1:22" ht="26.4" customHeight="1" x14ac:dyDescent="0.25">
      <c r="C11" s="236" t="s">
        <v>331</v>
      </c>
      <c r="D11" s="317" t="s">
        <v>320</v>
      </c>
      <c r="E11" s="316"/>
      <c r="F11" s="316"/>
      <c r="G11" s="260" t="str">
        <f>C92</f>
        <v>ja</v>
      </c>
      <c r="H11" s="260" t="str">
        <f t="shared" ref="H11:I11" si="1">D92</f>
        <v>ja</v>
      </c>
      <c r="I11" s="260" t="str">
        <f t="shared" si="1"/>
        <v>ja</v>
      </c>
      <c r="J11" s="131"/>
      <c r="K11" s="131"/>
      <c r="L11" s="131"/>
      <c r="M11" s="131"/>
      <c r="N11" s="131"/>
      <c r="O11" s="131"/>
      <c r="P11" s="131"/>
      <c r="Q11" s="131"/>
      <c r="R11" s="131"/>
      <c r="S11" s="131"/>
      <c r="T11" s="131"/>
      <c r="U11" s="131"/>
      <c r="V11" s="131"/>
    </row>
    <row r="12" spans="1:22" ht="26.4" customHeight="1" x14ac:dyDescent="0.25">
      <c r="D12" s="317" t="s">
        <v>497</v>
      </c>
      <c r="E12" s="316"/>
      <c r="F12" s="316"/>
      <c r="G12" s="239" t="str">
        <f>IF(_xlfn.XOR(C56&lt;&gt;0,C104&lt;&gt;0),"neen","ja")</f>
        <v>ja</v>
      </c>
      <c r="H12" s="239" t="str">
        <f t="shared" ref="H12:I12" si="2">IF(_xlfn.XOR(D56&lt;&gt;0,D104&lt;&gt;0),"neen","ja")</f>
        <v>ja</v>
      </c>
      <c r="I12" s="239" t="str">
        <f t="shared" si="2"/>
        <v>ja</v>
      </c>
      <c r="J12" s="261" t="s">
        <v>500</v>
      </c>
      <c r="K12" s="131"/>
      <c r="L12" s="131"/>
      <c r="M12" s="131"/>
      <c r="N12" s="131"/>
      <c r="O12" s="131"/>
      <c r="P12" s="131"/>
      <c r="Q12" s="131"/>
      <c r="R12" s="131"/>
      <c r="S12" s="131"/>
      <c r="T12" s="131"/>
      <c r="U12" s="131"/>
      <c r="V12" s="131"/>
    </row>
    <row r="13" spans="1:22" ht="34.200000000000003" customHeight="1" x14ac:dyDescent="0.25">
      <c r="D13" s="317" t="s">
        <v>498</v>
      </c>
      <c r="E13" s="316"/>
      <c r="F13" s="316"/>
      <c r="G13" s="239" t="str">
        <f>IF(_xlfn.XOR(C67&lt;&gt;0,C78&lt;&gt;0),"neen","ja")</f>
        <v>ja</v>
      </c>
      <c r="H13" s="239" t="str">
        <f t="shared" ref="H13:I13" si="3">IF(_xlfn.XOR(D67&lt;&gt;0,D78&lt;&gt;0),"neen","ja")</f>
        <v>ja</v>
      </c>
      <c r="I13" s="239" t="str">
        <f t="shared" si="3"/>
        <v>ja</v>
      </c>
      <c r="J13" s="261" t="s">
        <v>321</v>
      </c>
      <c r="K13" s="131"/>
      <c r="L13" s="131"/>
      <c r="M13" s="131"/>
      <c r="N13" s="131"/>
      <c r="O13" s="131"/>
      <c r="P13" s="261" t="s">
        <v>455</v>
      </c>
      <c r="Q13" s="131"/>
      <c r="R13" s="131"/>
      <c r="S13" s="131"/>
      <c r="T13" s="131"/>
      <c r="U13" s="131"/>
      <c r="V13" s="131"/>
    </row>
    <row r="14" spans="1:22" ht="6.6" customHeight="1" x14ac:dyDescent="0.25">
      <c r="D14" s="226"/>
    </row>
    <row r="15" spans="1:22" ht="26.4" x14ac:dyDescent="0.25">
      <c r="A15" s="152" t="s">
        <v>411</v>
      </c>
      <c r="B15" s="153"/>
      <c r="C15" s="154"/>
      <c r="D15" s="153"/>
      <c r="E15" s="155"/>
      <c r="J15" s="182"/>
    </row>
    <row r="16" spans="1:22" x14ac:dyDescent="0.25">
      <c r="A16" s="152" t="s">
        <v>0</v>
      </c>
      <c r="B16" s="153"/>
      <c r="C16" s="154"/>
      <c r="D16" s="155"/>
      <c r="E16" s="155"/>
    </row>
    <row r="17" spans="1:5" x14ac:dyDescent="0.25">
      <c r="A17" s="152" t="s">
        <v>1</v>
      </c>
      <c r="B17" s="153">
        <v>2021</v>
      </c>
      <c r="C17" s="155" t="s">
        <v>406</v>
      </c>
      <c r="D17" s="155"/>
      <c r="E17" s="155"/>
    </row>
    <row r="18" spans="1:5" x14ac:dyDescent="0.25">
      <c r="A18" s="152" t="s">
        <v>403</v>
      </c>
      <c r="B18" s="153" t="s">
        <v>404</v>
      </c>
      <c r="C18" s="155" t="s">
        <v>407</v>
      </c>
      <c r="D18" s="155"/>
      <c r="E18" s="155"/>
    </row>
    <row r="19" spans="1:5" x14ac:dyDescent="0.25">
      <c r="A19" s="152" t="s">
        <v>2</v>
      </c>
      <c r="B19" s="153"/>
      <c r="C19" s="155"/>
      <c r="D19" s="155"/>
      <c r="E19" s="155"/>
    </row>
    <row r="20" spans="1:5" ht="12.6" customHeight="1" x14ac:dyDescent="0.25">
      <c r="A20" s="156"/>
      <c r="B20" s="157" t="s">
        <v>3</v>
      </c>
      <c r="C20" s="158">
        <f>D20-1</f>
        <v>2019</v>
      </c>
      <c r="D20" s="158">
        <f>E20-1</f>
        <v>2020</v>
      </c>
      <c r="E20" s="158">
        <f>B17</f>
        <v>2021</v>
      </c>
    </row>
    <row r="21" spans="1:5" x14ac:dyDescent="0.25">
      <c r="A21" s="159" t="s">
        <v>4</v>
      </c>
      <c r="B21" s="160"/>
      <c r="C21" s="161"/>
      <c r="D21" s="161"/>
      <c r="E21" s="161"/>
    </row>
    <row r="22" spans="1:5" ht="7.2" customHeight="1" x14ac:dyDescent="0.25">
      <c r="A22" s="162"/>
      <c r="B22" s="160"/>
      <c r="C22" s="163"/>
      <c r="D22" s="163"/>
      <c r="E22" s="163"/>
    </row>
    <row r="23" spans="1:5" x14ac:dyDescent="0.25">
      <c r="A23" s="164" t="s">
        <v>5</v>
      </c>
      <c r="B23" s="165" t="s">
        <v>6</v>
      </c>
      <c r="C23" s="161">
        <f>SUM(C24,C36)</f>
        <v>0</v>
      </c>
      <c r="D23" s="161">
        <f>SUM(D24,D36)</f>
        <v>0</v>
      </c>
      <c r="E23" s="161">
        <f>SUM(E24,E36)</f>
        <v>0</v>
      </c>
    </row>
    <row r="24" spans="1:5" x14ac:dyDescent="0.25">
      <c r="A24" s="164" t="s">
        <v>7</v>
      </c>
      <c r="B24" s="165" t="s">
        <v>8</v>
      </c>
      <c r="C24" s="161">
        <f>SUM(C25,C26,C27,C34)</f>
        <v>0</v>
      </c>
      <c r="D24" s="161">
        <f>SUM(D25,D26,D27,D34)</f>
        <v>0</v>
      </c>
      <c r="E24" s="161">
        <f>SUM(E25,E26,E27,E34)</f>
        <v>0</v>
      </c>
    </row>
    <row r="25" spans="1:5" x14ac:dyDescent="0.25">
      <c r="A25" s="130" t="s">
        <v>9</v>
      </c>
      <c r="B25" s="126">
        <v>20</v>
      </c>
      <c r="C25" s="127">
        <v>0</v>
      </c>
      <c r="D25" s="127">
        <v>0</v>
      </c>
      <c r="E25" s="127">
        <v>0</v>
      </c>
    </row>
    <row r="26" spans="1:5" x14ac:dyDescent="0.25">
      <c r="A26" s="130" t="s">
        <v>10</v>
      </c>
      <c r="B26" s="126">
        <v>21</v>
      </c>
      <c r="C26" s="127">
        <v>0</v>
      </c>
      <c r="D26" s="127">
        <v>0</v>
      </c>
      <c r="E26" s="127">
        <v>0</v>
      </c>
    </row>
    <row r="27" spans="1:5" x14ac:dyDescent="0.25">
      <c r="A27" s="166" t="s">
        <v>11</v>
      </c>
      <c r="B27" s="165" t="s">
        <v>12</v>
      </c>
      <c r="C27" s="161">
        <f>SUM(C28:C33)</f>
        <v>0</v>
      </c>
      <c r="D27" s="161">
        <f>SUM(D28:D33)</f>
        <v>0</v>
      </c>
      <c r="E27" s="161">
        <f>SUM(E28:E33)</f>
        <v>0</v>
      </c>
    </row>
    <row r="28" spans="1:5" x14ac:dyDescent="0.25">
      <c r="A28" s="130" t="s">
        <v>13</v>
      </c>
      <c r="B28" s="126">
        <v>22</v>
      </c>
      <c r="C28" s="2">
        <v>0</v>
      </c>
      <c r="D28" s="2">
        <v>0</v>
      </c>
      <c r="E28" s="2">
        <v>0</v>
      </c>
    </row>
    <row r="29" spans="1:5" x14ac:dyDescent="0.25">
      <c r="A29" s="130" t="s">
        <v>14</v>
      </c>
      <c r="B29" s="126">
        <v>23</v>
      </c>
      <c r="C29" s="2">
        <v>0</v>
      </c>
      <c r="D29" s="2">
        <v>0</v>
      </c>
      <c r="E29" s="2">
        <v>0</v>
      </c>
    </row>
    <row r="30" spans="1:5" x14ac:dyDescent="0.25">
      <c r="A30" s="130" t="s">
        <v>15</v>
      </c>
      <c r="B30" s="126">
        <v>24</v>
      </c>
      <c r="C30" s="2">
        <v>0</v>
      </c>
      <c r="D30" s="2">
        <v>0</v>
      </c>
      <c r="E30" s="2">
        <v>0</v>
      </c>
    </row>
    <row r="31" spans="1:5" x14ac:dyDescent="0.25">
      <c r="A31" s="130" t="s">
        <v>16</v>
      </c>
      <c r="B31" s="126">
        <v>25</v>
      </c>
      <c r="C31" s="2">
        <v>0</v>
      </c>
      <c r="D31" s="2">
        <v>0</v>
      </c>
      <c r="E31" s="2">
        <v>0</v>
      </c>
    </row>
    <row r="32" spans="1:5" x14ac:dyDescent="0.25">
      <c r="A32" s="130" t="s">
        <v>17</v>
      </c>
      <c r="B32" s="126">
        <v>26</v>
      </c>
      <c r="C32" s="2">
        <v>0</v>
      </c>
      <c r="D32" s="2">
        <v>0</v>
      </c>
      <c r="E32" s="2">
        <v>0</v>
      </c>
    </row>
    <row r="33" spans="1:5" x14ac:dyDescent="0.25">
      <c r="A33" s="130" t="s">
        <v>239</v>
      </c>
      <c r="B33" s="126">
        <v>27</v>
      </c>
      <c r="C33" s="2">
        <v>0</v>
      </c>
      <c r="D33" s="2">
        <v>0</v>
      </c>
      <c r="E33" s="2">
        <v>0</v>
      </c>
    </row>
    <row r="34" spans="1:5" x14ac:dyDescent="0.25">
      <c r="A34" s="130" t="s">
        <v>18</v>
      </c>
      <c r="B34" s="126">
        <v>28</v>
      </c>
      <c r="C34" s="2">
        <v>0</v>
      </c>
      <c r="D34" s="2">
        <v>0</v>
      </c>
      <c r="E34" s="2">
        <v>0</v>
      </c>
    </row>
    <row r="35" spans="1:5" x14ac:dyDescent="0.25">
      <c r="A35" s="167" t="s">
        <v>19</v>
      </c>
      <c r="B35" s="165"/>
      <c r="C35" s="163"/>
      <c r="D35" s="163"/>
      <c r="E35" s="163"/>
    </row>
    <row r="36" spans="1:5" x14ac:dyDescent="0.25">
      <c r="A36" s="166" t="s">
        <v>20</v>
      </c>
      <c r="B36" s="165" t="s">
        <v>21</v>
      </c>
      <c r="C36" s="161">
        <f>SUM(C37:C38,C39,C42,C43,C44)</f>
        <v>0</v>
      </c>
      <c r="D36" s="161">
        <f>SUM(D37:D38,D39,D42,D43,D44)</f>
        <v>0</v>
      </c>
      <c r="E36" s="161">
        <f>SUM(E37:E38,E39,E42,E43,E44)</f>
        <v>0</v>
      </c>
    </row>
    <row r="37" spans="1:5" x14ac:dyDescent="0.25">
      <c r="A37" s="130" t="s">
        <v>22</v>
      </c>
      <c r="B37" s="126">
        <v>29</v>
      </c>
      <c r="C37" s="2">
        <v>0</v>
      </c>
      <c r="D37" s="2">
        <v>0</v>
      </c>
      <c r="E37" s="2">
        <v>0</v>
      </c>
    </row>
    <row r="38" spans="1:5" x14ac:dyDescent="0.25">
      <c r="A38" s="130" t="s">
        <v>263</v>
      </c>
      <c r="B38" s="126">
        <v>3</v>
      </c>
      <c r="C38" s="2">
        <v>0</v>
      </c>
      <c r="D38" s="2">
        <v>0</v>
      </c>
      <c r="E38" s="2">
        <v>0</v>
      </c>
    </row>
    <row r="39" spans="1:5" x14ac:dyDescent="0.25">
      <c r="A39" s="166" t="s">
        <v>23</v>
      </c>
      <c r="B39" s="165" t="s">
        <v>24</v>
      </c>
      <c r="C39" s="161">
        <f>SUM(C40:C41)</f>
        <v>0</v>
      </c>
      <c r="D39" s="161">
        <f>SUM(D40:D41)</f>
        <v>0</v>
      </c>
      <c r="E39" s="161">
        <f>SUM(E40:E41)</f>
        <v>0</v>
      </c>
    </row>
    <row r="40" spans="1:5" x14ac:dyDescent="0.25">
      <c r="A40" s="130" t="s">
        <v>25</v>
      </c>
      <c r="B40" s="126">
        <v>40</v>
      </c>
      <c r="C40" s="2">
        <v>0</v>
      </c>
      <c r="D40" s="2">
        <v>0</v>
      </c>
      <c r="E40" s="2">
        <v>0</v>
      </c>
    </row>
    <row r="41" spans="1:5" x14ac:dyDescent="0.25">
      <c r="A41" s="130" t="s">
        <v>26</v>
      </c>
      <c r="B41" s="126">
        <v>41</v>
      </c>
      <c r="C41" s="2">
        <v>0</v>
      </c>
      <c r="D41" s="2">
        <v>0</v>
      </c>
      <c r="E41" s="2">
        <v>0</v>
      </c>
    </row>
    <row r="42" spans="1:5" x14ac:dyDescent="0.25">
      <c r="A42" s="130" t="s">
        <v>27</v>
      </c>
      <c r="B42" s="126" t="s">
        <v>28</v>
      </c>
      <c r="C42" s="2">
        <v>0</v>
      </c>
      <c r="D42" s="2">
        <v>0</v>
      </c>
      <c r="E42" s="2">
        <v>0</v>
      </c>
    </row>
    <row r="43" spans="1:5" x14ac:dyDescent="0.25">
      <c r="A43" s="130" t="s">
        <v>29</v>
      </c>
      <c r="B43" s="126" t="s">
        <v>30</v>
      </c>
      <c r="C43" s="2">
        <v>0</v>
      </c>
      <c r="D43" s="2">
        <v>0</v>
      </c>
      <c r="E43" s="2">
        <v>0</v>
      </c>
    </row>
    <row r="44" spans="1:5" x14ac:dyDescent="0.25">
      <c r="A44" s="130" t="s">
        <v>31</v>
      </c>
      <c r="B44" s="126" t="s">
        <v>32</v>
      </c>
      <c r="C44" s="2">
        <v>0</v>
      </c>
      <c r="D44" s="2">
        <v>0</v>
      </c>
      <c r="E44" s="2">
        <v>0</v>
      </c>
    </row>
    <row r="45" spans="1:5" x14ac:dyDescent="0.25">
      <c r="A45" s="167" t="s">
        <v>33</v>
      </c>
      <c r="B45" s="165"/>
      <c r="C45" s="163"/>
      <c r="D45" s="163"/>
      <c r="E45" s="163"/>
    </row>
    <row r="46" spans="1:5" x14ac:dyDescent="0.25">
      <c r="A46" s="164" t="s">
        <v>34</v>
      </c>
      <c r="B46" s="165" t="s">
        <v>35</v>
      </c>
      <c r="C46" s="161">
        <f>SUM(C23)</f>
        <v>0</v>
      </c>
      <c r="D46" s="161">
        <f>SUM(D23)</f>
        <v>0</v>
      </c>
      <c r="E46" s="161">
        <f>SUM(E23)</f>
        <v>0</v>
      </c>
    </row>
    <row r="47" spans="1:5" x14ac:dyDescent="0.25">
      <c r="A47" s="167" t="s">
        <v>36</v>
      </c>
      <c r="B47" s="165"/>
      <c r="C47" s="161"/>
      <c r="D47" s="161"/>
      <c r="E47" s="161"/>
    </row>
    <row r="48" spans="1:5" x14ac:dyDescent="0.25">
      <c r="A48" s="167" t="s">
        <v>37</v>
      </c>
      <c r="B48" s="165"/>
      <c r="C48" s="161"/>
      <c r="D48" s="161"/>
      <c r="E48" s="161"/>
    </row>
    <row r="49" spans="1:5" x14ac:dyDescent="0.25">
      <c r="A49" s="164" t="s">
        <v>38</v>
      </c>
      <c r="B49" s="165"/>
      <c r="C49" s="161">
        <f>SUM(C50,C58,C66)</f>
        <v>0</v>
      </c>
      <c r="D49" s="161">
        <f>SUM(D50,D58,D66)</f>
        <v>0</v>
      </c>
      <c r="E49" s="161">
        <f>SUM(E50,E58,E66)</f>
        <v>0</v>
      </c>
    </row>
    <row r="50" spans="1:5" x14ac:dyDescent="0.25">
      <c r="A50" s="166" t="s">
        <v>39</v>
      </c>
      <c r="B50" s="168" t="s">
        <v>40</v>
      </c>
      <c r="C50" s="161">
        <f>SUM(C51:C53,C55:C56)</f>
        <v>0</v>
      </c>
      <c r="D50" s="161">
        <f>SUM(D51:D53,D55:D56)</f>
        <v>0</v>
      </c>
      <c r="E50" s="161">
        <f>SUM(E51:E53,E55:E56)</f>
        <v>0</v>
      </c>
    </row>
    <row r="51" spans="1:5" x14ac:dyDescent="0.25">
      <c r="A51" s="130" t="s">
        <v>240</v>
      </c>
      <c r="B51" s="126">
        <v>10</v>
      </c>
      <c r="C51" s="2">
        <v>0</v>
      </c>
      <c r="D51" s="2">
        <v>0</v>
      </c>
      <c r="E51" s="2">
        <v>0</v>
      </c>
    </row>
    <row r="52" spans="1:5" x14ac:dyDescent="0.25">
      <c r="A52" s="130" t="s">
        <v>41</v>
      </c>
      <c r="B52" s="126">
        <v>12</v>
      </c>
      <c r="C52" s="2">
        <v>0</v>
      </c>
      <c r="D52" s="2">
        <v>0</v>
      </c>
      <c r="E52" s="2">
        <v>0</v>
      </c>
    </row>
    <row r="53" spans="1:5" x14ac:dyDescent="0.25">
      <c r="A53" s="169" t="s">
        <v>42</v>
      </c>
      <c r="B53" s="126">
        <v>13</v>
      </c>
      <c r="C53" s="2">
        <v>0</v>
      </c>
      <c r="D53" s="2">
        <v>0</v>
      </c>
      <c r="E53" s="2">
        <v>0</v>
      </c>
    </row>
    <row r="54" spans="1:5" ht="26.4" x14ac:dyDescent="0.25">
      <c r="A54" s="170" t="s">
        <v>278</v>
      </c>
      <c r="B54" s="171">
        <v>131</v>
      </c>
      <c r="C54" s="2">
        <v>0</v>
      </c>
      <c r="D54" s="2">
        <v>0</v>
      </c>
      <c r="E54" s="2">
        <v>0</v>
      </c>
    </row>
    <row r="55" spans="1:5" x14ac:dyDescent="0.25">
      <c r="A55" s="130" t="s">
        <v>43</v>
      </c>
      <c r="B55" s="126">
        <v>14</v>
      </c>
      <c r="C55" s="2">
        <v>0</v>
      </c>
      <c r="D55" s="2">
        <v>0</v>
      </c>
      <c r="E55" s="2">
        <v>0</v>
      </c>
    </row>
    <row r="56" spans="1:5" x14ac:dyDescent="0.25">
      <c r="A56" s="130" t="s">
        <v>44</v>
      </c>
      <c r="B56" s="126">
        <v>15</v>
      </c>
      <c r="C56" s="2">
        <v>0</v>
      </c>
      <c r="D56" s="2">
        <v>0</v>
      </c>
      <c r="E56" s="2">
        <v>0</v>
      </c>
    </row>
    <row r="57" spans="1:5" x14ac:dyDescent="0.25">
      <c r="A57" s="167" t="s">
        <v>19</v>
      </c>
      <c r="B57" s="165" t="s">
        <v>19</v>
      </c>
      <c r="C57" s="163"/>
      <c r="D57" s="163"/>
      <c r="E57" s="163"/>
    </row>
    <row r="58" spans="1:5" ht="26.4" x14ac:dyDescent="0.25">
      <c r="A58" s="166" t="s">
        <v>45</v>
      </c>
      <c r="B58" s="165">
        <v>16</v>
      </c>
      <c r="C58" s="161">
        <f>C59+C64</f>
        <v>0</v>
      </c>
      <c r="D58" s="161">
        <f>D59+D64</f>
        <v>0</v>
      </c>
      <c r="E58" s="161">
        <f>E59+E64</f>
        <v>0</v>
      </c>
    </row>
    <row r="59" spans="1:5" x14ac:dyDescent="0.25">
      <c r="A59" s="164" t="s">
        <v>46</v>
      </c>
      <c r="B59" s="165" t="s">
        <v>47</v>
      </c>
      <c r="C59" s="161">
        <f>SUM(C60:C63)</f>
        <v>0</v>
      </c>
      <c r="D59" s="161">
        <f>SUM(D60:D63)</f>
        <v>0</v>
      </c>
      <c r="E59" s="161">
        <f>SUM(E60:E63)</f>
        <v>0</v>
      </c>
    </row>
    <row r="60" spans="1:5" x14ac:dyDescent="0.25">
      <c r="A60" s="169" t="s">
        <v>48</v>
      </c>
      <c r="B60" s="126">
        <v>160</v>
      </c>
      <c r="C60" s="2">
        <v>0</v>
      </c>
      <c r="D60" s="2">
        <v>0</v>
      </c>
      <c r="E60" s="2">
        <v>0</v>
      </c>
    </row>
    <row r="61" spans="1:5" x14ac:dyDescent="0.25">
      <c r="A61" s="169" t="s">
        <v>49</v>
      </c>
      <c r="B61" s="126">
        <v>160</v>
      </c>
      <c r="C61" s="2">
        <v>0</v>
      </c>
      <c r="D61" s="2">
        <v>0</v>
      </c>
      <c r="E61" s="2">
        <v>0</v>
      </c>
    </row>
    <row r="62" spans="1:5" x14ac:dyDescent="0.25">
      <c r="A62" s="169" t="s">
        <v>50</v>
      </c>
      <c r="B62" s="126">
        <v>162</v>
      </c>
      <c r="C62" s="2">
        <v>0</v>
      </c>
      <c r="D62" s="2">
        <v>0</v>
      </c>
      <c r="E62" s="2">
        <v>0</v>
      </c>
    </row>
    <row r="63" spans="1:5" x14ac:dyDescent="0.25">
      <c r="A63" s="169" t="s">
        <v>51</v>
      </c>
      <c r="B63" s="126" t="s">
        <v>52</v>
      </c>
      <c r="C63" s="2">
        <v>0</v>
      </c>
      <c r="D63" s="2">
        <v>0</v>
      </c>
      <c r="E63" s="2">
        <v>0</v>
      </c>
    </row>
    <row r="64" spans="1:5" ht="39.6" x14ac:dyDescent="0.25">
      <c r="A64" s="169" t="s">
        <v>241</v>
      </c>
      <c r="B64" s="126">
        <v>167</v>
      </c>
      <c r="C64" s="2">
        <v>0</v>
      </c>
      <c r="D64" s="2">
        <v>0</v>
      </c>
      <c r="E64" s="2">
        <v>0</v>
      </c>
    </row>
    <row r="65" spans="1:5" x14ac:dyDescent="0.25">
      <c r="A65" s="167" t="s">
        <v>36</v>
      </c>
      <c r="B65" s="165"/>
      <c r="C65" s="163"/>
      <c r="D65" s="163"/>
      <c r="E65" s="163"/>
    </row>
    <row r="66" spans="1:5" x14ac:dyDescent="0.25">
      <c r="A66" s="164" t="s">
        <v>53</v>
      </c>
      <c r="B66" s="165" t="s">
        <v>54</v>
      </c>
      <c r="C66" s="161">
        <f>SUM(C67,C77,C88)</f>
        <v>0</v>
      </c>
      <c r="D66" s="161">
        <f>SUM(D67,D77,D88)</f>
        <v>0</v>
      </c>
      <c r="E66" s="161">
        <f>SUM(E67,E77,E88)</f>
        <v>0</v>
      </c>
    </row>
    <row r="67" spans="1:5" x14ac:dyDescent="0.25">
      <c r="A67" s="166" t="s">
        <v>55</v>
      </c>
      <c r="B67" s="165">
        <v>17</v>
      </c>
      <c r="C67" s="161">
        <f>SUM(C68,C74:C76)</f>
        <v>0</v>
      </c>
      <c r="D67" s="161">
        <f>SUM(D68,D74:D76)</f>
        <v>0</v>
      </c>
      <c r="E67" s="161">
        <f>SUM(E68,E74:E76)</f>
        <v>0</v>
      </c>
    </row>
    <row r="68" spans="1:5" x14ac:dyDescent="0.25">
      <c r="A68" s="166" t="s">
        <v>56</v>
      </c>
      <c r="B68" s="165" t="s">
        <v>57</v>
      </c>
      <c r="C68" s="161">
        <f>SUM(C69:C73)</f>
        <v>0</v>
      </c>
      <c r="D68" s="161">
        <f>SUM(D69:D73)</f>
        <v>0</v>
      </c>
      <c r="E68" s="161">
        <f>SUM(E69:E73)</f>
        <v>0</v>
      </c>
    </row>
    <row r="69" spans="1:5" s="172" customFormat="1" x14ac:dyDescent="0.25">
      <c r="A69" s="169" t="s">
        <v>58</v>
      </c>
      <c r="B69" s="126">
        <v>170</v>
      </c>
      <c r="C69" s="2"/>
      <c r="D69" s="2">
        <v>0</v>
      </c>
      <c r="E69" s="2">
        <v>0</v>
      </c>
    </row>
    <row r="70" spans="1:5" x14ac:dyDescent="0.25">
      <c r="A70" s="169" t="s">
        <v>59</v>
      </c>
      <c r="B70" s="126">
        <v>171</v>
      </c>
      <c r="C70" s="2">
        <v>0</v>
      </c>
      <c r="D70" s="2">
        <v>0</v>
      </c>
      <c r="E70" s="2">
        <v>0</v>
      </c>
    </row>
    <row r="71" spans="1:5" x14ac:dyDescent="0.25">
      <c r="A71" s="169" t="s">
        <v>60</v>
      </c>
      <c r="B71" s="126">
        <v>172</v>
      </c>
      <c r="C71" s="2">
        <v>0</v>
      </c>
      <c r="D71" s="2">
        <v>0</v>
      </c>
      <c r="E71" s="2">
        <v>0</v>
      </c>
    </row>
    <row r="72" spans="1:5" x14ac:dyDescent="0.25">
      <c r="A72" s="169" t="s">
        <v>61</v>
      </c>
      <c r="B72" s="126">
        <v>173</v>
      </c>
      <c r="C72" s="2">
        <v>0</v>
      </c>
      <c r="D72" s="2">
        <v>0</v>
      </c>
      <c r="E72" s="2">
        <v>0</v>
      </c>
    </row>
    <row r="73" spans="1:5" x14ac:dyDescent="0.25">
      <c r="A73" s="169" t="s">
        <v>62</v>
      </c>
      <c r="B73" s="126">
        <v>174</v>
      </c>
      <c r="C73" s="2">
        <v>0</v>
      </c>
      <c r="D73" s="2">
        <v>0</v>
      </c>
      <c r="E73" s="2">
        <v>0</v>
      </c>
    </row>
    <row r="74" spans="1:5" x14ac:dyDescent="0.25">
      <c r="A74" s="130" t="s">
        <v>242</v>
      </c>
      <c r="B74" s="126">
        <v>175</v>
      </c>
      <c r="C74" s="2">
        <v>0</v>
      </c>
      <c r="D74" s="2">
        <v>0</v>
      </c>
      <c r="E74" s="2">
        <v>0</v>
      </c>
    </row>
    <row r="75" spans="1:5" x14ac:dyDescent="0.25">
      <c r="A75" s="169" t="s">
        <v>63</v>
      </c>
      <c r="B75" s="126">
        <v>176</v>
      </c>
      <c r="C75" s="2">
        <v>0</v>
      </c>
      <c r="D75" s="2">
        <v>0</v>
      </c>
      <c r="E75" s="2">
        <v>0</v>
      </c>
    </row>
    <row r="76" spans="1:5" x14ac:dyDescent="0.25">
      <c r="A76" s="169" t="s">
        <v>64</v>
      </c>
      <c r="B76" s="126" t="s">
        <v>65</v>
      </c>
      <c r="C76" s="2">
        <v>0</v>
      </c>
      <c r="D76" s="2">
        <v>0</v>
      </c>
      <c r="E76" s="2">
        <v>0</v>
      </c>
    </row>
    <row r="77" spans="1:5" x14ac:dyDescent="0.25">
      <c r="A77" s="166" t="s">
        <v>66</v>
      </c>
      <c r="B77" s="165" t="s">
        <v>67</v>
      </c>
      <c r="C77" s="161">
        <f>SUM(C78:C79,C82,C83,C84,C87)</f>
        <v>0</v>
      </c>
      <c r="D77" s="161">
        <f>SUM(D78:D79,D82,D83,D84,D87)</f>
        <v>0</v>
      </c>
      <c r="E77" s="161">
        <f>SUM(E78:E79,E82,E83,E84,E87)</f>
        <v>0</v>
      </c>
    </row>
    <row r="78" spans="1:5" x14ac:dyDescent="0.25">
      <c r="A78" s="130" t="s">
        <v>68</v>
      </c>
      <c r="B78" s="126">
        <v>42</v>
      </c>
      <c r="C78" s="127">
        <v>0</v>
      </c>
      <c r="D78" s="127">
        <v>0</v>
      </c>
      <c r="E78" s="127">
        <v>0</v>
      </c>
    </row>
    <row r="79" spans="1:5" x14ac:dyDescent="0.25">
      <c r="A79" s="166" t="s">
        <v>69</v>
      </c>
      <c r="B79" s="165">
        <v>43</v>
      </c>
      <c r="C79" s="161">
        <f>SUM(C80:C81)</f>
        <v>0</v>
      </c>
      <c r="D79" s="161">
        <f>SUM(D80:D81)</f>
        <v>0</v>
      </c>
      <c r="E79" s="161">
        <f>SUM(E80:E81)</f>
        <v>0</v>
      </c>
    </row>
    <row r="80" spans="1:5" x14ac:dyDescent="0.25">
      <c r="A80" s="130" t="s">
        <v>70</v>
      </c>
      <c r="B80" s="126" t="s">
        <v>71</v>
      </c>
      <c r="C80" s="127">
        <v>0</v>
      </c>
      <c r="D80" s="127">
        <v>0</v>
      </c>
      <c r="E80" s="127">
        <v>0</v>
      </c>
    </row>
    <row r="81" spans="1:7" x14ac:dyDescent="0.25">
      <c r="A81" s="130" t="s">
        <v>72</v>
      </c>
      <c r="B81" s="126">
        <v>439</v>
      </c>
      <c r="C81" s="127">
        <v>0</v>
      </c>
      <c r="D81" s="127">
        <v>0</v>
      </c>
      <c r="E81" s="127">
        <v>0</v>
      </c>
    </row>
    <row r="82" spans="1:7" x14ac:dyDescent="0.25">
      <c r="A82" s="166" t="s">
        <v>73</v>
      </c>
      <c r="B82" s="126">
        <v>44</v>
      </c>
      <c r="C82" s="127">
        <v>0</v>
      </c>
      <c r="D82" s="127">
        <v>0</v>
      </c>
      <c r="E82" s="127">
        <v>0</v>
      </c>
    </row>
    <row r="83" spans="1:7" x14ac:dyDescent="0.25">
      <c r="A83" s="169" t="s">
        <v>243</v>
      </c>
      <c r="B83" s="126">
        <v>46</v>
      </c>
      <c r="C83" s="127">
        <v>0</v>
      </c>
      <c r="D83" s="127">
        <v>0</v>
      </c>
      <c r="E83" s="127">
        <v>0</v>
      </c>
    </row>
    <row r="84" spans="1:7" x14ac:dyDescent="0.25">
      <c r="A84" s="166" t="s">
        <v>74</v>
      </c>
      <c r="B84" s="165">
        <v>45</v>
      </c>
      <c r="C84" s="161">
        <f>SUM(C85:C86)</f>
        <v>0</v>
      </c>
      <c r="D84" s="161">
        <f>SUM(D85:D86)</f>
        <v>0</v>
      </c>
      <c r="E84" s="161">
        <f>SUM(E85:E86)</f>
        <v>0</v>
      </c>
    </row>
    <row r="85" spans="1:7" x14ac:dyDescent="0.25">
      <c r="A85" s="130" t="s">
        <v>75</v>
      </c>
      <c r="B85" s="126" t="s">
        <v>76</v>
      </c>
      <c r="C85" s="2">
        <v>0</v>
      </c>
      <c r="D85" s="2">
        <v>0</v>
      </c>
      <c r="E85" s="2">
        <v>0</v>
      </c>
    </row>
    <row r="86" spans="1:7" x14ac:dyDescent="0.25">
      <c r="A86" s="130" t="s">
        <v>77</v>
      </c>
      <c r="B86" s="126" t="s">
        <v>78</v>
      </c>
      <c r="C86" s="2">
        <v>0</v>
      </c>
      <c r="D86" s="2">
        <v>0</v>
      </c>
      <c r="E86" s="2">
        <v>0</v>
      </c>
    </row>
    <row r="87" spans="1:7" x14ac:dyDescent="0.25">
      <c r="A87" s="130" t="s">
        <v>79</v>
      </c>
      <c r="B87" s="126" t="s">
        <v>80</v>
      </c>
      <c r="C87" s="2">
        <v>0</v>
      </c>
      <c r="D87" s="2">
        <v>0</v>
      </c>
      <c r="E87" s="2">
        <v>0</v>
      </c>
    </row>
    <row r="88" spans="1:7" x14ac:dyDescent="0.25">
      <c r="A88" s="130" t="s">
        <v>81</v>
      </c>
      <c r="B88" s="126" t="s">
        <v>82</v>
      </c>
      <c r="C88" s="2">
        <v>0</v>
      </c>
      <c r="D88" s="2">
        <v>0</v>
      </c>
      <c r="E88" s="2">
        <v>0</v>
      </c>
    </row>
    <row r="89" spans="1:7" x14ac:dyDescent="0.25">
      <c r="A89" s="167" t="s">
        <v>33</v>
      </c>
      <c r="B89" s="165"/>
      <c r="C89" s="163"/>
      <c r="D89" s="163"/>
      <c r="E89" s="163"/>
    </row>
    <row r="90" spans="1:7" x14ac:dyDescent="0.25">
      <c r="A90" s="164" t="s">
        <v>83</v>
      </c>
      <c r="B90" s="173" t="s">
        <v>84</v>
      </c>
      <c r="C90" s="161">
        <f>SUM(C49)</f>
        <v>0</v>
      </c>
      <c r="D90" s="161">
        <f>SUM(D49)</f>
        <v>0</v>
      </c>
      <c r="E90" s="161">
        <f>SUM(E49)</f>
        <v>0</v>
      </c>
    </row>
    <row r="91" spans="1:7" x14ac:dyDescent="0.25">
      <c r="A91" s="167" t="s">
        <v>36</v>
      </c>
      <c r="B91" s="165"/>
      <c r="C91" s="163"/>
      <c r="D91" s="163"/>
      <c r="E91" s="163"/>
    </row>
    <row r="92" spans="1:7" x14ac:dyDescent="0.25">
      <c r="A92" s="164" t="s">
        <v>85</v>
      </c>
      <c r="B92" s="165"/>
      <c r="C92" s="163" t="str">
        <f>IF(C46=C90,"ja","neen")</f>
        <v>ja</v>
      </c>
      <c r="D92" s="163" t="str">
        <f>IF(D46=D90,"ja","neen")</f>
        <v>ja</v>
      </c>
      <c r="E92" s="163" t="str">
        <f>IF(E46=E90,"ja","neen")</f>
        <v>ja</v>
      </c>
      <c r="G92" s="258" t="str">
        <f>IF(OR(C92&lt;&gt;"ja",D92&lt;&gt;"ja",E92&lt;&gt;"ja"),"Geen balansevenwicht","")</f>
        <v/>
      </c>
    </row>
    <row r="93" spans="1:7" x14ac:dyDescent="0.25">
      <c r="A93" s="164" t="s">
        <v>429</v>
      </c>
      <c r="B93" s="165"/>
      <c r="C93" s="310">
        <f>C90-C46</f>
        <v>0</v>
      </c>
      <c r="D93" s="310">
        <f t="shared" ref="D93:E93" si="4">D90-D46</f>
        <v>0</v>
      </c>
      <c r="E93" s="310">
        <f t="shared" si="4"/>
        <v>0</v>
      </c>
    </row>
    <row r="94" spans="1:7" x14ac:dyDescent="0.25">
      <c r="C94" s="154"/>
      <c r="D94" s="154"/>
      <c r="E94" s="154"/>
    </row>
    <row r="95" spans="1:7" x14ac:dyDescent="0.25">
      <c r="C95" s="154"/>
      <c r="D95" s="154"/>
      <c r="E95" s="154"/>
    </row>
    <row r="96" spans="1:7" x14ac:dyDescent="0.25">
      <c r="A96" s="175"/>
      <c r="B96" s="176" t="s">
        <v>86</v>
      </c>
      <c r="C96" s="177">
        <f>C20</f>
        <v>2019</v>
      </c>
      <c r="D96" s="177">
        <f>D20</f>
        <v>2020</v>
      </c>
      <c r="E96" s="177">
        <f>E20</f>
        <v>2021</v>
      </c>
    </row>
    <row r="97" spans="1:6" x14ac:dyDescent="0.25">
      <c r="A97" s="159" t="s">
        <v>87</v>
      </c>
      <c r="B97" s="176"/>
      <c r="C97" s="177"/>
      <c r="D97" s="177"/>
      <c r="E97" s="177"/>
    </row>
    <row r="98" spans="1:6" x14ac:dyDescent="0.25">
      <c r="B98" s="178"/>
      <c r="C98" s="179"/>
      <c r="D98" s="179"/>
      <c r="E98" s="179"/>
    </row>
    <row r="99" spans="1:6" x14ac:dyDescent="0.25">
      <c r="A99" s="180" t="s">
        <v>88</v>
      </c>
      <c r="B99" s="181" t="s">
        <v>265</v>
      </c>
      <c r="C99" s="161">
        <f>SUM(C100:C103,C105,C106)</f>
        <v>0</v>
      </c>
      <c r="D99" s="161">
        <f t="shared" ref="D99:E99" si="5">SUM(D100:D103,D105,D106)</f>
        <v>0</v>
      </c>
      <c r="E99" s="161">
        <f t="shared" si="5"/>
        <v>0</v>
      </c>
      <c r="F99" s="182"/>
    </row>
    <row r="100" spans="1:6" x14ac:dyDescent="0.25">
      <c r="A100" s="183" t="s">
        <v>89</v>
      </c>
      <c r="B100" s="184">
        <v>70</v>
      </c>
      <c r="C100" s="127">
        <v>0</v>
      </c>
      <c r="D100" s="127">
        <v>0</v>
      </c>
      <c r="E100" s="127">
        <v>0</v>
      </c>
      <c r="F100" s="182"/>
    </row>
    <row r="101" spans="1:6" x14ac:dyDescent="0.25">
      <c r="A101" s="183" t="s">
        <v>90</v>
      </c>
      <c r="B101" s="184">
        <v>71</v>
      </c>
      <c r="C101" s="127">
        <v>0</v>
      </c>
      <c r="D101" s="127">
        <v>0</v>
      </c>
      <c r="E101" s="127">
        <v>0</v>
      </c>
      <c r="F101" s="182"/>
    </row>
    <row r="102" spans="1:6" x14ac:dyDescent="0.25">
      <c r="A102" s="183" t="s">
        <v>91</v>
      </c>
      <c r="B102" s="184">
        <v>72</v>
      </c>
      <c r="C102" s="127">
        <v>0</v>
      </c>
      <c r="D102" s="127">
        <v>0</v>
      </c>
      <c r="E102" s="127">
        <v>0</v>
      </c>
      <c r="F102" s="182"/>
    </row>
    <row r="103" spans="1:6" x14ac:dyDescent="0.25">
      <c r="A103" s="183" t="s">
        <v>92</v>
      </c>
      <c r="B103" s="184">
        <v>73</v>
      </c>
      <c r="C103" s="127">
        <v>0</v>
      </c>
      <c r="D103" s="127">
        <v>0</v>
      </c>
      <c r="E103" s="127">
        <v>0</v>
      </c>
      <c r="F103" s="182"/>
    </row>
    <row r="104" spans="1:6" x14ac:dyDescent="0.25">
      <c r="A104" s="185" t="s">
        <v>93</v>
      </c>
      <c r="B104" s="186">
        <v>7336</v>
      </c>
      <c r="C104" s="127">
        <v>0</v>
      </c>
      <c r="D104" s="127">
        <v>0</v>
      </c>
      <c r="E104" s="127">
        <v>0</v>
      </c>
      <c r="F104" s="171" t="s">
        <v>579</v>
      </c>
    </row>
    <row r="105" spans="1:6" x14ac:dyDescent="0.25">
      <c r="A105" s="183" t="s">
        <v>94</v>
      </c>
      <c r="B105" s="184">
        <v>74</v>
      </c>
      <c r="C105" s="127">
        <v>0</v>
      </c>
      <c r="D105" s="127">
        <v>0</v>
      </c>
      <c r="E105" s="127">
        <v>0</v>
      </c>
      <c r="F105" s="182"/>
    </row>
    <row r="106" spans="1:6" x14ac:dyDescent="0.25">
      <c r="A106" s="183" t="s">
        <v>244</v>
      </c>
      <c r="B106" s="184" t="s">
        <v>245</v>
      </c>
      <c r="C106" s="187">
        <f>SUM(C108:C111)</f>
        <v>0</v>
      </c>
      <c r="D106" s="187">
        <f t="shared" ref="D106:E106" si="6">SUM(D108:D111)</f>
        <v>0</v>
      </c>
      <c r="E106" s="187">
        <f t="shared" si="6"/>
        <v>0</v>
      </c>
      <c r="F106" s="182"/>
    </row>
    <row r="107" spans="1:6" x14ac:dyDescent="0.25">
      <c r="A107" s="185" t="s">
        <v>253</v>
      </c>
      <c r="B107" s="184"/>
      <c r="C107" s="127"/>
      <c r="D107" s="127"/>
      <c r="E107" s="127"/>
      <c r="F107" s="182"/>
    </row>
    <row r="108" spans="1:6" ht="26.4" x14ac:dyDescent="0.25">
      <c r="A108" s="185" t="s">
        <v>254</v>
      </c>
      <c r="B108" s="186">
        <v>760</v>
      </c>
      <c r="C108" s="127">
        <v>0</v>
      </c>
      <c r="D108" s="127">
        <v>0</v>
      </c>
      <c r="E108" s="127">
        <v>0</v>
      </c>
      <c r="F108" s="182"/>
    </row>
    <row r="109" spans="1:6" ht="26.4" x14ac:dyDescent="0.25">
      <c r="A109" s="185" t="s">
        <v>255</v>
      </c>
      <c r="B109" s="186">
        <v>762</v>
      </c>
      <c r="C109" s="127">
        <v>0</v>
      </c>
      <c r="D109" s="127">
        <v>0</v>
      </c>
      <c r="E109" s="127">
        <v>0</v>
      </c>
      <c r="F109" s="182"/>
    </row>
    <row r="110" spans="1:6" ht="26.4" x14ac:dyDescent="0.25">
      <c r="A110" s="185" t="s">
        <v>256</v>
      </c>
      <c r="B110" s="186">
        <v>763</v>
      </c>
      <c r="C110" s="127">
        <v>0</v>
      </c>
      <c r="D110" s="127">
        <v>0</v>
      </c>
      <c r="E110" s="127">
        <v>0</v>
      </c>
      <c r="F110" s="182"/>
    </row>
    <row r="111" spans="1:6" x14ac:dyDescent="0.25">
      <c r="A111" s="185" t="s">
        <v>257</v>
      </c>
      <c r="B111" s="186" t="s">
        <v>276</v>
      </c>
      <c r="C111" s="127">
        <v>0</v>
      </c>
      <c r="D111" s="127">
        <v>0</v>
      </c>
      <c r="E111" s="127">
        <v>0</v>
      </c>
      <c r="F111" s="182"/>
    </row>
    <row r="112" spans="1:6" x14ac:dyDescent="0.25">
      <c r="A112" s="180" t="s">
        <v>95</v>
      </c>
      <c r="B112" s="181" t="s">
        <v>266</v>
      </c>
      <c r="C112" s="161">
        <f>+C113+C114+C115+C116+C117+C118+C119+C120+C121</f>
        <v>0</v>
      </c>
      <c r="D112" s="161">
        <f t="shared" ref="D112:E112" si="7">+D113+D114+D115+D116+D117+D118+D119+D120+D121</f>
        <v>0</v>
      </c>
      <c r="E112" s="161">
        <f t="shared" si="7"/>
        <v>0</v>
      </c>
      <c r="F112" s="182"/>
    </row>
    <row r="113" spans="1:8" x14ac:dyDescent="0.25">
      <c r="A113" s="183" t="s">
        <v>96</v>
      </c>
      <c r="B113" s="184">
        <v>60</v>
      </c>
      <c r="C113" s="127">
        <v>0</v>
      </c>
      <c r="D113" s="127">
        <v>0</v>
      </c>
      <c r="E113" s="127">
        <v>0</v>
      </c>
      <c r="F113" s="182"/>
    </row>
    <row r="114" spans="1:8" x14ac:dyDescent="0.25">
      <c r="A114" s="183" t="s">
        <v>97</v>
      </c>
      <c r="B114" s="184">
        <v>61</v>
      </c>
      <c r="C114" s="127">
        <v>0</v>
      </c>
      <c r="D114" s="127">
        <v>0</v>
      </c>
      <c r="E114" s="127">
        <v>0</v>
      </c>
      <c r="F114" s="182"/>
    </row>
    <row r="115" spans="1:8" ht="26.4" x14ac:dyDescent="0.25">
      <c r="A115" s="183" t="s">
        <v>98</v>
      </c>
      <c r="B115" s="184">
        <v>62</v>
      </c>
      <c r="C115" s="127">
        <v>0</v>
      </c>
      <c r="D115" s="127">
        <v>0</v>
      </c>
      <c r="E115" s="127">
        <v>0</v>
      </c>
      <c r="F115" s="182"/>
    </row>
    <row r="116" spans="1:8" ht="26.4" x14ac:dyDescent="0.25">
      <c r="A116" s="183" t="s">
        <v>99</v>
      </c>
      <c r="B116" s="184">
        <v>630</v>
      </c>
      <c r="C116" s="127">
        <v>0</v>
      </c>
      <c r="D116" s="127">
        <v>0</v>
      </c>
      <c r="E116" s="127">
        <v>0</v>
      </c>
      <c r="F116" s="182"/>
    </row>
    <row r="117" spans="1:8" ht="26.4" x14ac:dyDescent="0.25">
      <c r="A117" s="183" t="s">
        <v>100</v>
      </c>
      <c r="B117" s="184" t="s">
        <v>101</v>
      </c>
      <c r="C117" s="127">
        <v>0</v>
      </c>
      <c r="D117" s="127">
        <v>0</v>
      </c>
      <c r="E117" s="127">
        <v>0</v>
      </c>
      <c r="F117" s="182"/>
    </row>
    <row r="118" spans="1:8" x14ac:dyDescent="0.25">
      <c r="A118" s="183" t="s">
        <v>102</v>
      </c>
      <c r="B118" s="184" t="s">
        <v>264</v>
      </c>
      <c r="C118" s="127">
        <v>0</v>
      </c>
      <c r="D118" s="127">
        <v>0</v>
      </c>
      <c r="E118" s="127">
        <v>0</v>
      </c>
      <c r="F118" s="182"/>
      <c r="H118" s="127"/>
    </row>
    <row r="119" spans="1:8" x14ac:dyDescent="0.25">
      <c r="A119" s="183" t="s">
        <v>104</v>
      </c>
      <c r="B119" s="184" t="s">
        <v>105</v>
      </c>
      <c r="C119" s="127">
        <v>0</v>
      </c>
      <c r="D119" s="127">
        <v>0</v>
      </c>
      <c r="E119" s="127">
        <v>0</v>
      </c>
      <c r="F119" s="182"/>
    </row>
    <row r="120" spans="1:8" ht="26.4" x14ac:dyDescent="0.25">
      <c r="A120" s="183" t="s">
        <v>106</v>
      </c>
      <c r="B120" s="184">
        <v>649</v>
      </c>
      <c r="C120" s="127">
        <v>0</v>
      </c>
      <c r="D120" s="127">
        <v>0</v>
      </c>
      <c r="E120" s="127">
        <v>0</v>
      </c>
      <c r="F120" s="182"/>
    </row>
    <row r="121" spans="1:8" x14ac:dyDescent="0.25">
      <c r="A121" s="188" t="s">
        <v>246</v>
      </c>
      <c r="B121" s="184" t="s">
        <v>247</v>
      </c>
      <c r="C121" s="187">
        <f>SUM(C123:C127)</f>
        <v>0</v>
      </c>
      <c r="D121" s="187">
        <f t="shared" ref="D121:E121" si="8">SUM(D123:D127)</f>
        <v>0</v>
      </c>
      <c r="E121" s="187">
        <f t="shared" si="8"/>
        <v>0</v>
      </c>
      <c r="F121" s="182"/>
    </row>
    <row r="122" spans="1:8" x14ac:dyDescent="0.25">
      <c r="A122" s="189" t="s">
        <v>253</v>
      </c>
      <c r="B122" s="184"/>
      <c r="C122" s="127"/>
      <c r="D122" s="127"/>
      <c r="E122" s="127"/>
      <c r="F122" s="182"/>
    </row>
    <row r="123" spans="1:8" ht="26.4" x14ac:dyDescent="0.25">
      <c r="A123" s="189" t="s">
        <v>119</v>
      </c>
      <c r="B123" s="186">
        <v>660</v>
      </c>
      <c r="C123" s="190">
        <v>0</v>
      </c>
      <c r="D123" s="190">
        <v>0</v>
      </c>
      <c r="E123" s="190">
        <v>0</v>
      </c>
      <c r="F123" s="182"/>
    </row>
    <row r="124" spans="1:8" ht="26.4" x14ac:dyDescent="0.25">
      <c r="A124" s="189" t="s">
        <v>120</v>
      </c>
      <c r="B124" s="186">
        <v>662</v>
      </c>
      <c r="C124" s="190">
        <v>0</v>
      </c>
      <c r="D124" s="190">
        <v>0</v>
      </c>
      <c r="E124" s="190">
        <v>0</v>
      </c>
      <c r="F124" s="182"/>
    </row>
    <row r="125" spans="1:8" ht="26.4" x14ac:dyDescent="0.25">
      <c r="A125" s="189" t="s">
        <v>121</v>
      </c>
      <c r="B125" s="186">
        <v>663</v>
      </c>
      <c r="C125" s="190">
        <v>0</v>
      </c>
      <c r="D125" s="190">
        <v>0</v>
      </c>
      <c r="E125" s="190">
        <v>0</v>
      </c>
      <c r="F125" s="182"/>
    </row>
    <row r="126" spans="1:8" x14ac:dyDescent="0.25">
      <c r="A126" s="189" t="s">
        <v>122</v>
      </c>
      <c r="B126" s="186" t="s">
        <v>277</v>
      </c>
      <c r="C126" s="190">
        <v>0</v>
      </c>
      <c r="D126" s="190">
        <v>0</v>
      </c>
      <c r="E126" s="190">
        <v>0</v>
      </c>
      <c r="F126" s="182"/>
    </row>
    <row r="127" spans="1:8" ht="26.4" x14ac:dyDescent="0.25">
      <c r="A127" s="189" t="s">
        <v>123</v>
      </c>
      <c r="B127" s="186">
        <v>669</v>
      </c>
      <c r="C127" s="190">
        <v>0</v>
      </c>
      <c r="D127" s="190">
        <v>0</v>
      </c>
      <c r="E127" s="190">
        <v>0</v>
      </c>
      <c r="F127" s="182"/>
    </row>
    <row r="128" spans="1:8" x14ac:dyDescent="0.25">
      <c r="A128" s="180" t="s">
        <v>107</v>
      </c>
      <c r="B128" s="181" t="s">
        <v>267</v>
      </c>
      <c r="C128" s="161">
        <f>+C99-C112</f>
        <v>0</v>
      </c>
      <c r="D128" s="161">
        <f>+D99-D112</f>
        <v>0</v>
      </c>
      <c r="E128" s="161">
        <f>+E99-E112</f>
        <v>0</v>
      </c>
      <c r="F128" s="182"/>
    </row>
    <row r="129" spans="1:6" x14ac:dyDescent="0.25">
      <c r="A129" s="180" t="s">
        <v>109</v>
      </c>
      <c r="B129" s="181" t="s">
        <v>268</v>
      </c>
      <c r="C129" s="161">
        <f>SUM(C130:C133)</f>
        <v>0</v>
      </c>
      <c r="D129" s="161">
        <f t="shared" ref="D129:E129" si="9">SUM(D130:D133)</f>
        <v>0</v>
      </c>
      <c r="E129" s="161">
        <f t="shared" si="9"/>
        <v>0</v>
      </c>
      <c r="F129" s="182"/>
    </row>
    <row r="130" spans="1:6" x14ac:dyDescent="0.25">
      <c r="A130" s="183" t="s">
        <v>110</v>
      </c>
      <c r="B130" s="184">
        <v>750</v>
      </c>
      <c r="C130" s="127">
        <v>0</v>
      </c>
      <c r="D130" s="127">
        <v>0</v>
      </c>
      <c r="E130" s="127">
        <v>0</v>
      </c>
      <c r="F130" s="182"/>
    </row>
    <row r="131" spans="1:6" x14ac:dyDescent="0.25">
      <c r="A131" s="183" t="s">
        <v>111</v>
      </c>
      <c r="B131" s="184">
        <v>751</v>
      </c>
      <c r="C131" s="127">
        <v>0</v>
      </c>
      <c r="D131" s="127">
        <v>0</v>
      </c>
      <c r="E131" s="127">
        <v>0</v>
      </c>
      <c r="F131" s="182"/>
    </row>
    <row r="132" spans="1:6" x14ac:dyDescent="0.25">
      <c r="A132" s="183" t="s">
        <v>112</v>
      </c>
      <c r="B132" s="184" t="s">
        <v>113</v>
      </c>
      <c r="C132" s="127">
        <v>0</v>
      </c>
      <c r="D132" s="127">
        <v>0</v>
      </c>
      <c r="E132" s="127">
        <v>0</v>
      </c>
      <c r="F132" s="182"/>
    </row>
    <row r="133" spans="1:6" x14ac:dyDescent="0.25">
      <c r="A133" s="183" t="s">
        <v>250</v>
      </c>
      <c r="B133" s="184" t="s">
        <v>251</v>
      </c>
      <c r="C133" s="127">
        <v>0</v>
      </c>
      <c r="D133" s="127">
        <v>0</v>
      </c>
      <c r="E133" s="127">
        <v>0</v>
      </c>
      <c r="F133" s="182"/>
    </row>
    <row r="134" spans="1:6" x14ac:dyDescent="0.25">
      <c r="A134" s="180" t="s">
        <v>114</v>
      </c>
      <c r="B134" s="181" t="s">
        <v>269</v>
      </c>
      <c r="C134" s="161">
        <f t="shared" ref="C134:D134" si="10">SUM(C135:C138)</f>
        <v>0</v>
      </c>
      <c r="D134" s="161">
        <f t="shared" si="10"/>
        <v>0</v>
      </c>
      <c r="E134" s="161">
        <f>SUM(E135:E138)</f>
        <v>0</v>
      </c>
      <c r="F134" s="182"/>
    </row>
    <row r="135" spans="1:6" x14ac:dyDescent="0.25">
      <c r="A135" s="183" t="s">
        <v>115</v>
      </c>
      <c r="B135" s="184">
        <v>650</v>
      </c>
      <c r="C135" s="127">
        <v>0</v>
      </c>
      <c r="D135" s="127">
        <v>0</v>
      </c>
      <c r="E135" s="127">
        <v>0</v>
      </c>
      <c r="F135" s="182"/>
    </row>
    <row r="136" spans="1:6" ht="26.4" x14ac:dyDescent="0.25">
      <c r="A136" s="183" t="s">
        <v>116</v>
      </c>
      <c r="B136" s="184">
        <v>651</v>
      </c>
      <c r="C136" s="127">
        <v>0</v>
      </c>
      <c r="D136" s="127">
        <v>0</v>
      </c>
      <c r="E136" s="127">
        <v>0</v>
      </c>
      <c r="F136" s="182"/>
    </row>
    <row r="137" spans="1:6" x14ac:dyDescent="0.25">
      <c r="A137" s="183" t="s">
        <v>117</v>
      </c>
      <c r="B137" s="184" t="s">
        <v>118</v>
      </c>
      <c r="C137" s="127">
        <v>0</v>
      </c>
      <c r="D137" s="127">
        <v>0</v>
      </c>
      <c r="E137" s="127">
        <v>0</v>
      </c>
      <c r="F137" s="182"/>
    </row>
    <row r="138" spans="1:6" x14ac:dyDescent="0.25">
      <c r="A138" s="183" t="s">
        <v>248</v>
      </c>
      <c r="B138" s="184" t="s">
        <v>249</v>
      </c>
      <c r="C138" s="127">
        <v>0</v>
      </c>
      <c r="D138" s="127">
        <v>0</v>
      </c>
      <c r="E138" s="127">
        <v>0</v>
      </c>
      <c r="F138" s="182"/>
    </row>
    <row r="139" spans="1:6" ht="26.4" x14ac:dyDescent="0.25">
      <c r="A139" s="180" t="s">
        <v>252</v>
      </c>
      <c r="B139" s="181" t="s">
        <v>270</v>
      </c>
      <c r="C139" s="161">
        <f>C128+C129-C134</f>
        <v>0</v>
      </c>
      <c r="D139" s="161">
        <f>D128+D129-D134</f>
        <v>0</v>
      </c>
      <c r="E139" s="161">
        <f>E128+E129-E134</f>
        <v>0</v>
      </c>
      <c r="F139" s="161"/>
    </row>
    <row r="140" spans="1:6" x14ac:dyDescent="0.25">
      <c r="A140" s="180" t="s">
        <v>124</v>
      </c>
      <c r="B140" s="191" t="s">
        <v>125</v>
      </c>
      <c r="C140" s="161">
        <f>C142-C141</f>
        <v>0</v>
      </c>
      <c r="D140" s="161">
        <f>D142-D141</f>
        <v>0</v>
      </c>
      <c r="E140" s="161">
        <f>E142-E141</f>
        <v>0</v>
      </c>
      <c r="F140" s="182"/>
    </row>
    <row r="141" spans="1:6" x14ac:dyDescent="0.25">
      <c r="A141" s="183" t="s">
        <v>126</v>
      </c>
      <c r="B141" s="192" t="s">
        <v>127</v>
      </c>
      <c r="C141" s="127">
        <v>0</v>
      </c>
      <c r="D141" s="127">
        <v>0</v>
      </c>
      <c r="E141" s="127">
        <v>0</v>
      </c>
      <c r="F141" s="182"/>
    </row>
    <row r="142" spans="1:6" x14ac:dyDescent="0.25">
      <c r="A142" s="183" t="s">
        <v>128</v>
      </c>
      <c r="B142" s="192">
        <v>77</v>
      </c>
      <c r="C142" s="127">
        <v>0</v>
      </c>
      <c r="D142" s="127">
        <v>0</v>
      </c>
      <c r="E142" s="127">
        <v>0</v>
      </c>
      <c r="F142" s="182"/>
    </row>
    <row r="143" spans="1:6" x14ac:dyDescent="0.25">
      <c r="A143" s="180" t="s">
        <v>129</v>
      </c>
      <c r="B143" s="191" t="s">
        <v>130</v>
      </c>
      <c r="C143" s="161">
        <f>C139+C140</f>
        <v>0</v>
      </c>
      <c r="D143" s="161">
        <f t="shared" ref="D143:E143" si="11">D139+D140</f>
        <v>0</v>
      </c>
      <c r="E143" s="161">
        <f t="shared" si="11"/>
        <v>0</v>
      </c>
      <c r="F143" s="182"/>
    </row>
    <row r="144" spans="1:6" x14ac:dyDescent="0.25">
      <c r="A144" s="180"/>
      <c r="B144" s="193"/>
      <c r="C144" s="194"/>
      <c r="D144" s="194"/>
      <c r="E144" s="194"/>
      <c r="F144" s="182"/>
    </row>
    <row r="145" spans="1:6" x14ac:dyDescent="0.25">
      <c r="A145" s="159" t="s">
        <v>131</v>
      </c>
      <c r="C145" s="154"/>
      <c r="D145" s="154"/>
      <c r="E145" s="154"/>
    </row>
    <row r="146" spans="1:6" x14ac:dyDescent="0.25">
      <c r="A146" s="175"/>
      <c r="C146" s="195">
        <f>C20</f>
        <v>2019</v>
      </c>
      <c r="D146" s="195">
        <f t="shared" ref="D146:E146" si="12">D20</f>
        <v>2020</v>
      </c>
      <c r="E146" s="195">
        <f t="shared" si="12"/>
        <v>2021</v>
      </c>
    </row>
    <row r="147" spans="1:6" x14ac:dyDescent="0.25">
      <c r="A147" s="180" t="s">
        <v>132</v>
      </c>
      <c r="C147" s="196">
        <f>IF(C50=0,,(C50/C90)*100)</f>
        <v>0</v>
      </c>
      <c r="D147" s="196">
        <f>IF(D50=0,,(D50/D90)*100)</f>
        <v>0</v>
      </c>
      <c r="E147" s="196">
        <f>IF(E50=0,,(E50/E90)*100)</f>
        <v>0</v>
      </c>
    </row>
    <row r="148" spans="1:6" x14ac:dyDescent="0.25">
      <c r="A148" s="180" t="s">
        <v>133</v>
      </c>
      <c r="C148" s="196">
        <f>IF(C77=0,,(C39+C42+C43)/C77)</f>
        <v>0</v>
      </c>
      <c r="D148" s="196">
        <f>IF(D77=0,,(D39+D42+D43)/D77)</f>
        <v>0</v>
      </c>
      <c r="E148" s="196">
        <f>IF(E77=0,,(E39+E42+E43)/E77)</f>
        <v>0</v>
      </c>
    </row>
    <row r="149" spans="1:6" x14ac:dyDescent="0.25">
      <c r="A149" s="180" t="s">
        <v>134</v>
      </c>
      <c r="C149" s="196">
        <f>IF(C134=0,,(C128+C129-C106-C133+C121+C138)/(C134-C138))</f>
        <v>0</v>
      </c>
      <c r="D149" s="196">
        <f t="shared" ref="D149:E149" si="13">IF(D134=0,,(D128+D129-D106-D133+D121+D138)/(D134-D138))</f>
        <v>0</v>
      </c>
      <c r="E149" s="196">
        <f t="shared" si="13"/>
        <v>0</v>
      </c>
    </row>
    <row r="150" spans="1:6" x14ac:dyDescent="0.25">
      <c r="A150" s="180" t="s">
        <v>135</v>
      </c>
      <c r="C150" s="196">
        <f>IF(C134=0,,(C128+C129-C106-C133+C121+C138)/(C134+C78-C138))</f>
        <v>0</v>
      </c>
      <c r="D150" s="196">
        <f t="shared" ref="D150:E150" si="14">IF(D134=0,,(D128+D129-D106-D133+D121+D138)/(D134+D78-D138))</f>
        <v>0</v>
      </c>
      <c r="E150" s="196">
        <f t="shared" si="14"/>
        <v>0</v>
      </c>
    </row>
    <row r="151" spans="1:6" x14ac:dyDescent="0.25">
      <c r="A151" s="180" t="s">
        <v>136</v>
      </c>
      <c r="C151" s="161">
        <f>C42+C43-C79</f>
        <v>0</v>
      </c>
      <c r="D151" s="161">
        <f>D42+D43-D79</f>
        <v>0</v>
      </c>
      <c r="E151" s="161">
        <f>E42+E43-E79</f>
        <v>0</v>
      </c>
    </row>
    <row r="152" spans="1:6" x14ac:dyDescent="0.25">
      <c r="A152" s="180" t="s">
        <v>137</v>
      </c>
      <c r="C152" s="161">
        <f>C112-C116-C117-C118-C121+C134-C138+C78</f>
        <v>0</v>
      </c>
      <c r="D152" s="161">
        <f t="shared" ref="D152" si="15">D112-D116-D117-D118-D121+D134-D138+D78</f>
        <v>0</v>
      </c>
      <c r="E152" s="161">
        <f>E112-E116-E117-E118-E121+E134-E138+E78</f>
        <v>0</v>
      </c>
    </row>
    <row r="153" spans="1:6" x14ac:dyDescent="0.25">
      <c r="A153" s="180" t="s">
        <v>138</v>
      </c>
      <c r="C153" s="196">
        <f>IFERROR(C151/C152,0)*100</f>
        <v>0</v>
      </c>
      <c r="D153" s="196">
        <f>IFERROR(D151/D152,0)*100</f>
        <v>0</v>
      </c>
      <c r="E153" s="196">
        <f>IFERROR(E151/E152,0)*100</f>
        <v>0</v>
      </c>
    </row>
    <row r="154" spans="1:6" ht="13.8" thickBot="1" x14ac:dyDescent="0.3">
      <c r="C154" s="151"/>
      <c r="D154" s="151"/>
      <c r="E154" s="151"/>
    </row>
    <row r="155" spans="1:6" x14ac:dyDescent="0.25">
      <c r="A155" s="222" t="s">
        <v>309</v>
      </c>
      <c r="B155" s="223"/>
      <c r="C155" s="224">
        <f>C146</f>
        <v>2019</v>
      </c>
      <c r="D155" s="224">
        <f>D146</f>
        <v>2020</v>
      </c>
      <c r="E155" s="225">
        <f>E146</f>
        <v>2021</v>
      </c>
    </row>
    <row r="156" spans="1:6" x14ac:dyDescent="0.25">
      <c r="A156" s="197"/>
      <c r="B156" s="198"/>
      <c r="C156" s="199"/>
      <c r="D156" s="200"/>
      <c r="E156" s="201"/>
    </row>
    <row r="157" spans="1:6" s="206" customFormat="1" ht="26.4" x14ac:dyDescent="0.25">
      <c r="A157" s="202" t="s">
        <v>139</v>
      </c>
      <c r="B157" s="203"/>
      <c r="C157" s="204">
        <f>C143-C106+C121-C133+C138</f>
        <v>0</v>
      </c>
      <c r="D157" s="204">
        <f t="shared" ref="D157:E157" si="16">D143-D106+D121-D133+D138</f>
        <v>0</v>
      </c>
      <c r="E157" s="205">
        <f t="shared" si="16"/>
        <v>0</v>
      </c>
      <c r="F157" s="182"/>
    </row>
    <row r="158" spans="1:6" x14ac:dyDescent="0.25">
      <c r="A158" s="207" t="s">
        <v>140</v>
      </c>
      <c r="B158" s="198"/>
      <c r="C158" s="204">
        <f>SUM(C116:C118)</f>
        <v>0</v>
      </c>
      <c r="D158" s="204">
        <f>SUM(D116:D118)</f>
        <v>0</v>
      </c>
      <c r="E158" s="205">
        <f>SUM(E116:E118)</f>
        <v>0</v>
      </c>
    </row>
    <row r="159" spans="1:6" x14ac:dyDescent="0.25">
      <c r="A159" s="207" t="s">
        <v>141</v>
      </c>
      <c r="B159" s="198"/>
      <c r="C159" s="204">
        <f>-C104</f>
        <v>0</v>
      </c>
      <c r="D159" s="204">
        <f>-D104</f>
        <v>0</v>
      </c>
      <c r="E159" s="205">
        <f>-E104</f>
        <v>0</v>
      </c>
    </row>
    <row r="160" spans="1:6" x14ac:dyDescent="0.25">
      <c r="A160" s="232" t="s">
        <v>258</v>
      </c>
      <c r="B160" s="233"/>
      <c r="C160" s="234">
        <f>'Cashflow+liquiditeitenplanning'!C22</f>
        <v>0</v>
      </c>
      <c r="D160" s="234">
        <f>C160</f>
        <v>0</v>
      </c>
      <c r="E160" s="235">
        <f>D160</f>
        <v>0</v>
      </c>
      <c r="F160" s="253" t="s">
        <v>499</v>
      </c>
    </row>
    <row r="161" spans="1:7" s="151" customFormat="1" x14ac:dyDescent="0.25">
      <c r="A161" s="209" t="s">
        <v>142</v>
      </c>
      <c r="B161" s="210"/>
      <c r="C161" s="199">
        <f>SUM(C157:C160)</f>
        <v>0</v>
      </c>
      <c r="D161" s="199">
        <f t="shared" ref="D161:E161" si="17">SUM(D157:D160)</f>
        <v>0</v>
      </c>
      <c r="E161" s="211">
        <f t="shared" si="17"/>
        <v>0</v>
      </c>
    </row>
    <row r="162" spans="1:7" x14ac:dyDescent="0.25">
      <c r="A162" s="207" t="s">
        <v>143</v>
      </c>
      <c r="B162" s="198"/>
      <c r="C162" s="208">
        <v>0</v>
      </c>
      <c r="D162" s="204">
        <f>-C78</f>
        <v>0</v>
      </c>
      <c r="E162" s="205">
        <f>-D78</f>
        <v>0</v>
      </c>
      <c r="F162" s="253" t="str">
        <f>"gelieve de aflossingen voor " &amp;C173 &amp;" in te vullen gezien deze niet kunnen overgenomen worden uit een voorgaande jaarrekening.Gelieve minteken voor het bedrag te plaatsen."</f>
        <v>gelieve de aflossingen voor 2019 in te vullen gezien deze niet kunnen overgenomen worden uit een voorgaande jaarrekening.Gelieve minteken voor het bedrag te plaatsen.</v>
      </c>
    </row>
    <row r="163" spans="1:7" x14ac:dyDescent="0.25">
      <c r="A163" s="209" t="s">
        <v>144</v>
      </c>
      <c r="B163" s="198"/>
      <c r="C163" s="199">
        <f>SUM(C161:C162)</f>
        <v>0</v>
      </c>
      <c r="D163" s="199">
        <f>SUM(D161:D162)</f>
        <v>0</v>
      </c>
      <c r="E163" s="211">
        <f>SUM(E161:E162)</f>
        <v>0</v>
      </c>
    </row>
    <row r="164" spans="1:7" x14ac:dyDescent="0.25">
      <c r="A164" s="197"/>
      <c r="B164" s="198"/>
      <c r="C164" s="200"/>
      <c r="D164" s="200"/>
      <c r="E164" s="201"/>
    </row>
    <row r="165" spans="1:7" x14ac:dyDescent="0.25">
      <c r="A165" s="212" t="s">
        <v>259</v>
      </c>
      <c r="B165" s="198"/>
      <c r="C165" s="204">
        <f>C151</f>
        <v>0</v>
      </c>
      <c r="D165" s="204">
        <f t="shared" ref="D165:E165" si="18">D151</f>
        <v>0</v>
      </c>
      <c r="E165" s="205">
        <f t="shared" si="18"/>
        <v>0</v>
      </c>
    </row>
    <row r="166" spans="1:7" x14ac:dyDescent="0.25">
      <c r="A166" s="212" t="s">
        <v>260</v>
      </c>
      <c r="B166" s="198"/>
      <c r="C166" s="204">
        <f>C152</f>
        <v>0</v>
      </c>
      <c r="D166" s="204">
        <f t="shared" ref="D166:E166" si="19">D152</f>
        <v>0</v>
      </c>
      <c r="E166" s="205">
        <f t="shared" si="19"/>
        <v>0</v>
      </c>
    </row>
    <row r="167" spans="1:7" x14ac:dyDescent="0.25">
      <c r="A167" s="212" t="str">
        <f>"liquiditeitenbuffer ("&amp;G167*100&amp;"%)"</f>
        <v>liquiditeitenbuffer (15%)</v>
      </c>
      <c r="B167" s="198"/>
      <c r="C167" s="204">
        <f>$G$167*C166</f>
        <v>0</v>
      </c>
      <c r="D167" s="204">
        <f t="shared" ref="D167:E167" si="20">$G$167*D166</f>
        <v>0</v>
      </c>
      <c r="E167" s="204">
        <f t="shared" si="20"/>
        <v>0</v>
      </c>
      <c r="F167" s="182" t="s">
        <v>464</v>
      </c>
      <c r="G167" s="312">
        <v>0.15</v>
      </c>
    </row>
    <row r="168" spans="1:7" x14ac:dyDescent="0.25">
      <c r="A168" s="212" t="s">
        <v>457</v>
      </c>
      <c r="B168" s="198"/>
      <c r="C168" s="213">
        <f>C165-C167</f>
        <v>0</v>
      </c>
      <c r="D168" s="213">
        <f t="shared" ref="D168:E168" si="21">D165-D167</f>
        <v>0</v>
      </c>
      <c r="E168" s="214">
        <f t="shared" si="21"/>
        <v>0</v>
      </c>
    </row>
    <row r="169" spans="1:7" x14ac:dyDescent="0.25">
      <c r="A169" s="212" t="s">
        <v>261</v>
      </c>
      <c r="B169" s="198"/>
      <c r="C169" s="215">
        <f>C147</f>
        <v>0</v>
      </c>
      <c r="D169" s="215">
        <f t="shared" ref="D169:E169" si="22">D147</f>
        <v>0</v>
      </c>
      <c r="E169" s="216">
        <f t="shared" si="22"/>
        <v>0</v>
      </c>
    </row>
    <row r="170" spans="1:7" ht="13.8" thickBot="1" x14ac:dyDescent="0.3">
      <c r="A170" s="217" t="s">
        <v>262</v>
      </c>
      <c r="B170" s="218"/>
      <c r="C170" s="219">
        <f>C148</f>
        <v>0</v>
      </c>
      <c r="D170" s="219">
        <f t="shared" ref="D170:E170" si="23">D148</f>
        <v>0</v>
      </c>
      <c r="E170" s="220">
        <f t="shared" si="23"/>
        <v>0</v>
      </c>
    </row>
    <row r="171" spans="1:7" x14ac:dyDescent="0.25">
      <c r="A171" s="266"/>
      <c r="B171" s="267"/>
      <c r="C171" s="268"/>
      <c r="D171" s="268"/>
      <c r="E171" s="268"/>
    </row>
    <row r="172" spans="1:7" ht="13.8" thickBot="1" x14ac:dyDescent="0.3"/>
    <row r="173" spans="1:7" ht="13.8" thickBot="1" x14ac:dyDescent="0.3">
      <c r="A173" s="271" t="s">
        <v>336</v>
      </c>
      <c r="B173" s="272"/>
      <c r="C173" s="273">
        <f>C155</f>
        <v>2019</v>
      </c>
      <c r="D173" s="274">
        <f t="shared" ref="D173:E173" si="24">D155</f>
        <v>2020</v>
      </c>
      <c r="E173" s="275">
        <f t="shared" si="24"/>
        <v>2021</v>
      </c>
    </row>
    <row r="174" spans="1:7" ht="26.4" x14ac:dyDescent="0.25">
      <c r="A174" s="280" t="s">
        <v>337</v>
      </c>
      <c r="B174" s="289"/>
      <c r="C174" s="293">
        <f>C99-C104</f>
        <v>0</v>
      </c>
      <c r="D174" s="294">
        <f t="shared" ref="D174:E174" si="25">D99-D104</f>
        <v>0</v>
      </c>
      <c r="E174" s="295">
        <f t="shared" si="25"/>
        <v>0</v>
      </c>
    </row>
    <row r="175" spans="1:7" x14ac:dyDescent="0.25">
      <c r="A175" s="197"/>
      <c r="B175" s="290"/>
      <c r="C175" s="296"/>
      <c r="D175" s="265"/>
      <c r="E175" s="281"/>
    </row>
    <row r="176" spans="1:7" x14ac:dyDescent="0.25">
      <c r="A176" s="202" t="s">
        <v>338</v>
      </c>
      <c r="B176" s="290"/>
      <c r="C176" s="297">
        <f>C113</f>
        <v>0</v>
      </c>
      <c r="D176" s="264">
        <f t="shared" ref="D176:E176" si="26">D113</f>
        <v>0</v>
      </c>
      <c r="E176" s="282">
        <f t="shared" si="26"/>
        <v>0</v>
      </c>
    </row>
    <row r="177" spans="1:5" x14ac:dyDescent="0.25">
      <c r="A177" s="202" t="s">
        <v>339</v>
      </c>
      <c r="B177" s="290"/>
      <c r="C177" s="297">
        <f>C114</f>
        <v>0</v>
      </c>
      <c r="D177" s="264">
        <f t="shared" ref="D177:E177" si="27">D114</f>
        <v>0</v>
      </c>
      <c r="E177" s="282">
        <f t="shared" si="27"/>
        <v>0</v>
      </c>
    </row>
    <row r="178" spans="1:5" x14ac:dyDescent="0.25">
      <c r="A178" s="202" t="s">
        <v>340</v>
      </c>
      <c r="B178" s="290"/>
      <c r="C178" s="297">
        <f>C115</f>
        <v>0</v>
      </c>
      <c r="D178" s="264">
        <f t="shared" ref="D178:E178" si="28">D115</f>
        <v>0</v>
      </c>
      <c r="E178" s="282">
        <f t="shared" si="28"/>
        <v>0</v>
      </c>
    </row>
    <row r="179" spans="1:5" ht="13.8" thickBot="1" x14ac:dyDescent="0.3">
      <c r="A179" s="270"/>
      <c r="B179" s="267"/>
      <c r="C179" s="298"/>
      <c r="D179" s="276"/>
      <c r="E179" s="283"/>
    </row>
    <row r="180" spans="1:5" ht="13.8" thickBot="1" x14ac:dyDescent="0.3">
      <c r="A180" s="271" t="str">
        <f>"basis 100% = " &amp;C20</f>
        <v>basis 100% = 2019</v>
      </c>
      <c r="B180" s="291"/>
      <c r="C180" s="299"/>
      <c r="D180" s="278"/>
      <c r="E180" s="279"/>
    </row>
    <row r="181" spans="1:5" ht="26.4" x14ac:dyDescent="0.25">
      <c r="A181" s="280" t="str">
        <f>A174</f>
        <v>werkingsopbrengsten (excl. intrest-en kapitaalsubsidies)</v>
      </c>
      <c r="B181" s="289"/>
      <c r="C181" s="300" t="e">
        <f>C174/$C174</f>
        <v>#DIV/0!</v>
      </c>
      <c r="D181" s="277" t="e">
        <f t="shared" ref="D181:E183" si="29">D174/$C174</f>
        <v>#DIV/0!</v>
      </c>
      <c r="E181" s="284" t="e">
        <f t="shared" si="29"/>
        <v>#DIV/0!</v>
      </c>
    </row>
    <row r="182" spans="1:5" x14ac:dyDescent="0.25">
      <c r="A182" s="202"/>
      <c r="B182" s="290"/>
      <c r="C182" s="301"/>
      <c r="D182" s="269"/>
      <c r="E182" s="285"/>
    </row>
    <row r="183" spans="1:5" x14ac:dyDescent="0.25">
      <c r="A183" s="202" t="s">
        <v>338</v>
      </c>
      <c r="B183" s="290"/>
      <c r="C183" s="301" t="e">
        <f>C176/$C176</f>
        <v>#DIV/0!</v>
      </c>
      <c r="D183" s="269" t="e">
        <f t="shared" si="29"/>
        <v>#DIV/0!</v>
      </c>
      <c r="E183" s="285" t="e">
        <f t="shared" si="29"/>
        <v>#DIV/0!</v>
      </c>
    </row>
    <row r="184" spans="1:5" x14ac:dyDescent="0.25">
      <c r="A184" s="202" t="s">
        <v>339</v>
      </c>
      <c r="B184" s="290"/>
      <c r="C184" s="301" t="e">
        <f t="shared" ref="C184:E184" si="30">C177/$C177</f>
        <v>#DIV/0!</v>
      </c>
      <c r="D184" s="269" t="e">
        <f t="shared" si="30"/>
        <v>#DIV/0!</v>
      </c>
      <c r="E184" s="285" t="e">
        <f t="shared" si="30"/>
        <v>#DIV/0!</v>
      </c>
    </row>
    <row r="185" spans="1:5" ht="13.8" thickBot="1" x14ac:dyDescent="0.3">
      <c r="A185" s="286" t="s">
        <v>340</v>
      </c>
      <c r="B185" s="292"/>
      <c r="C185" s="302" t="e">
        <f t="shared" ref="C185:E185" si="31">C178/$C178</f>
        <v>#DIV/0!</v>
      </c>
      <c r="D185" s="287" t="e">
        <f t="shared" si="31"/>
        <v>#DIV/0!</v>
      </c>
      <c r="E185" s="288" t="e">
        <f t="shared" si="31"/>
        <v>#DIV/0!</v>
      </c>
    </row>
  </sheetData>
  <mergeCells count="7">
    <mergeCell ref="D12:F12"/>
    <mergeCell ref="D13:F13"/>
    <mergeCell ref="A1:B6"/>
    <mergeCell ref="D6:V6"/>
    <mergeCell ref="D7:V7"/>
    <mergeCell ref="D8:V8"/>
    <mergeCell ref="D11:F11"/>
  </mergeCells>
  <phoneticPr fontId="8" type="noConversion"/>
  <pageMargins left="0.75" right="0.75" top="1" bottom="1" header="0.5" footer="0.5"/>
  <pageSetup paperSize="9" scale="8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E5D61FA-A3E1-49D7-B7D8-41125DBF0DFE}">
          <x14:formula1>
            <xm:f>keuzes!$B$1:$B$3</xm:f>
          </x14:formula1>
          <xm:sqref>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V86"/>
  <sheetViews>
    <sheetView topLeftCell="A7" workbookViewId="0">
      <selection activeCell="A31" sqref="A31"/>
    </sheetView>
  </sheetViews>
  <sheetFormatPr defaultRowHeight="13.2" x14ac:dyDescent="0.25"/>
  <cols>
    <col min="1" max="1" width="64.33203125" bestFit="1" customWidth="1"/>
    <col min="2" max="2" width="11.109375" style="4" customWidth="1"/>
    <col min="3" max="3" width="14.109375" style="13" customWidth="1"/>
    <col min="4" max="7" width="16.6640625" style="5" customWidth="1"/>
    <col min="8" max="10" width="16.6640625" customWidth="1"/>
  </cols>
  <sheetData>
    <row r="1" spans="1:11" x14ac:dyDescent="0.25">
      <c r="A1" s="236" t="s">
        <v>279</v>
      </c>
      <c r="C1" s="1" t="s">
        <v>570</v>
      </c>
    </row>
    <row r="2" spans="1:11" x14ac:dyDescent="0.25">
      <c r="C2" s="1" t="s">
        <v>281</v>
      </c>
    </row>
    <row r="3" spans="1:11" x14ac:dyDescent="0.25">
      <c r="C3" s="1" t="s">
        <v>517</v>
      </c>
    </row>
    <row r="4" spans="1:11" x14ac:dyDescent="0.25">
      <c r="C4" s="1"/>
      <c r="D4" s="309" t="s">
        <v>518</v>
      </c>
    </row>
    <row r="5" spans="1:11" x14ac:dyDescent="0.25">
      <c r="C5" s="1"/>
      <c r="D5" s="309" t="s">
        <v>417</v>
      </c>
    </row>
    <row r="7" spans="1:11" x14ac:dyDescent="0.25">
      <c r="A7" s="236" t="s">
        <v>286</v>
      </c>
      <c r="B7" s="59"/>
      <c r="C7" s="1" t="s">
        <v>283</v>
      </c>
    </row>
    <row r="8" spans="1:11" s="13" customFormat="1" x14ac:dyDescent="0.25">
      <c r="C8" s="1" t="s">
        <v>342</v>
      </c>
    </row>
    <row r="9" spans="1:11" s="13" customFormat="1" x14ac:dyDescent="0.25">
      <c r="C9" s="1" t="s">
        <v>341</v>
      </c>
    </row>
    <row r="10" spans="1:11" s="13" customFormat="1" x14ac:dyDescent="0.25">
      <c r="C10" s="1" t="s">
        <v>343</v>
      </c>
    </row>
    <row r="11" spans="1:11" s="13" customFormat="1" x14ac:dyDescent="0.25"/>
    <row r="12" spans="1:11" s="13" customFormat="1" x14ac:dyDescent="0.25">
      <c r="A12" s="236" t="s">
        <v>344</v>
      </c>
      <c r="C12" s="1" t="s">
        <v>347</v>
      </c>
      <c r="H12" s="303" t="str">
        <f>IF(_xlfn.XOR(SUM('Cashflow+liquiditeitenplanning'!D59:J59)&lt;&gt;0,SUM(Meerjarenplanning!D67:J67)&lt;&gt;0),"NOK","OK")</f>
        <v>OK</v>
      </c>
      <c r="I12" s="1"/>
      <c r="J12" s="1"/>
      <c r="K12" s="1"/>
    </row>
    <row r="13" spans="1:11" s="13" customFormat="1" x14ac:dyDescent="0.25">
      <c r="C13" s="1" t="s">
        <v>345</v>
      </c>
      <c r="H13" s="303" t="e">
        <f>IF('Cashflow+liquiditeitenplanning'!J93&gt;'Cashflow+liquiditeitenplanning'!J96,"Werkingsopbrengsten zijn sterker gegroeid. Graag verklaring voor die sterkere evolutie.", "Werkingsopbrengsten zijn niet sterker dan de personeelskosten gegroeid.")</f>
        <v>#DIV/0!</v>
      </c>
      <c r="I13" s="1"/>
      <c r="J13" s="1"/>
      <c r="K13" s="1"/>
    </row>
    <row r="14" spans="1:11" x14ac:dyDescent="0.25">
      <c r="C14" s="1" t="s">
        <v>346</v>
      </c>
      <c r="H14" s="131" t="str">
        <f>IF(_xlfn.XOR(SUM('Cashflow+liquiditeitenplanning'!D57:J57)&lt;&gt;0,SUM(Meerjarenplanning!D39:J39)+SUM(Meerjarenplanning!D56:J56)&lt;&gt;0), "NOK","OK")</f>
        <v>OK</v>
      </c>
    </row>
    <row r="15" spans="1:11" x14ac:dyDescent="0.25">
      <c r="C15" s="1" t="s">
        <v>562</v>
      </c>
      <c r="H15" s="311" t="str">
        <f>IF(_xlfn.XOR(SUM(C22:J22)&lt;&gt;0,'Balans + RR'!B18&lt;&gt;"klassiek"),"NOK","OK")</f>
        <v>OK</v>
      </c>
    </row>
    <row r="16" spans="1:11" x14ac:dyDescent="0.25">
      <c r="C16" s="1" t="s">
        <v>563</v>
      </c>
      <c r="H16" s="311" t="str">
        <f>IF(_xlfn.XOR(SUM(D29:J29)&lt;&gt;0,'Balans + RR'!B18&lt;&gt;"klassiek"),"NOK","OK")</f>
        <v>OK</v>
      </c>
    </row>
    <row r="18" spans="1:18" x14ac:dyDescent="0.25">
      <c r="A18" s="49" t="s">
        <v>87</v>
      </c>
      <c r="B18" s="57" t="s">
        <v>86</v>
      </c>
      <c r="C18" s="63">
        <f>'Balans + RR'!E20</f>
        <v>2021</v>
      </c>
      <c r="D18" s="63">
        <f t="shared" ref="D18:J18" si="0">C18+1</f>
        <v>2022</v>
      </c>
      <c r="E18" s="63">
        <f t="shared" si="0"/>
        <v>2023</v>
      </c>
      <c r="F18" s="63">
        <f t="shared" si="0"/>
        <v>2024</v>
      </c>
      <c r="G18" s="63">
        <f t="shared" si="0"/>
        <v>2025</v>
      </c>
      <c r="H18" s="63">
        <f t="shared" si="0"/>
        <v>2026</v>
      </c>
      <c r="I18" s="63">
        <f t="shared" si="0"/>
        <v>2027</v>
      </c>
      <c r="J18" s="63">
        <f t="shared" si="0"/>
        <v>2028</v>
      </c>
      <c r="L18" s="63"/>
      <c r="M18" s="63"/>
      <c r="N18" s="63"/>
      <c r="O18" s="63"/>
      <c r="P18" s="63"/>
      <c r="Q18" s="63"/>
      <c r="R18" s="63"/>
    </row>
    <row r="19" spans="1:18" x14ac:dyDescent="0.25">
      <c r="A19" s="228" t="s">
        <v>88</v>
      </c>
      <c r="B19" s="229" t="s">
        <v>265</v>
      </c>
      <c r="C19" s="64">
        <f>SUM(C20,C25:C28,C34,C35)</f>
        <v>0</v>
      </c>
      <c r="D19" s="64">
        <f t="shared" ref="D19:J19" si="1">SUM(D20,D25:D28,D34,D35)</f>
        <v>0</v>
      </c>
      <c r="E19" s="64">
        <f t="shared" si="1"/>
        <v>0</v>
      </c>
      <c r="F19" s="64">
        <f t="shared" si="1"/>
        <v>0</v>
      </c>
      <c r="G19" s="64">
        <f t="shared" si="1"/>
        <v>0</v>
      </c>
      <c r="H19" s="64">
        <f t="shared" si="1"/>
        <v>0</v>
      </c>
      <c r="I19" s="64">
        <f t="shared" si="1"/>
        <v>0</v>
      </c>
      <c r="J19" s="64">
        <f t="shared" si="1"/>
        <v>0</v>
      </c>
      <c r="L19" s="1" t="str">
        <f>IFERROR((D19/C19)*100,"")</f>
        <v/>
      </c>
      <c r="M19" s="1" t="str">
        <f t="shared" ref="M19:R19" si="2">IFERROR((E19/D19)*100,"")</f>
        <v/>
      </c>
      <c r="N19" s="1" t="str">
        <f t="shared" si="2"/>
        <v/>
      </c>
      <c r="O19" s="1" t="str">
        <f t="shared" si="2"/>
        <v/>
      </c>
      <c r="P19" s="1" t="str">
        <f t="shared" si="2"/>
        <v/>
      </c>
      <c r="Q19" s="1" t="str">
        <f t="shared" si="2"/>
        <v/>
      </c>
      <c r="R19" s="1" t="str">
        <f t="shared" si="2"/>
        <v/>
      </c>
    </row>
    <row r="20" spans="1:18" x14ac:dyDescent="0.25">
      <c r="A20" s="172" t="s">
        <v>89</v>
      </c>
      <c r="B20" s="184">
        <v>70</v>
      </c>
      <c r="C20" s="1">
        <f>'Balans + RR'!E100</f>
        <v>0</v>
      </c>
      <c r="D20" s="2">
        <v>0</v>
      </c>
      <c r="E20" s="2">
        <v>0</v>
      </c>
      <c r="F20" s="2">
        <v>0</v>
      </c>
      <c r="G20" s="2">
        <v>0</v>
      </c>
      <c r="H20" s="2">
        <v>0</v>
      </c>
      <c r="I20" s="2">
        <v>0</v>
      </c>
      <c r="J20" s="2">
        <v>0</v>
      </c>
      <c r="L20" s="1" t="str">
        <f t="shared" ref="L20:L76" si="3">IFERROR((D20/C20)*100,"")</f>
        <v/>
      </c>
      <c r="M20" s="1" t="str">
        <f t="shared" ref="M20:M63" si="4">IFERROR((E20/D20)*100,"")</f>
        <v/>
      </c>
      <c r="N20" s="1" t="str">
        <f t="shared" ref="N20:N63" si="5">IFERROR((F20/E20)*100,"")</f>
        <v/>
      </c>
      <c r="O20" s="1" t="str">
        <f t="shared" ref="O20:O63" si="6">IFERROR((G20/F20)*100,"")</f>
        <v/>
      </c>
      <c r="P20" s="1" t="str">
        <f t="shared" ref="P20:P63" si="7">IFERROR((H20/G20)*100,"")</f>
        <v/>
      </c>
      <c r="Q20" s="1" t="str">
        <f t="shared" ref="Q20:Q63" si="8">IFERROR((I20/H20)*100,"")</f>
        <v/>
      </c>
      <c r="R20" s="1" t="str">
        <f t="shared" ref="R20:R63" si="9">IFERROR((J20/I20)*100,"")</f>
        <v/>
      </c>
    </row>
    <row r="21" spans="1:18" s="9" customFormat="1" ht="39.6" x14ac:dyDescent="0.25">
      <c r="A21" s="313" t="s">
        <v>559</v>
      </c>
      <c r="B21" s="305"/>
      <c r="C21" s="306">
        <f>12*C22*C23</f>
        <v>0</v>
      </c>
      <c r="D21" s="306">
        <f>12*D22*D23</f>
        <v>0</v>
      </c>
      <c r="E21" s="306">
        <f t="shared" ref="E21:J21" si="10">12*E22*E23</f>
        <v>0</v>
      </c>
      <c r="F21" s="306">
        <f t="shared" si="10"/>
        <v>0</v>
      </c>
      <c r="G21" s="306">
        <f t="shared" si="10"/>
        <v>0</v>
      </c>
      <c r="H21" s="306">
        <f t="shared" si="10"/>
        <v>0</v>
      </c>
      <c r="I21" s="306">
        <f t="shared" si="10"/>
        <v>0</v>
      </c>
      <c r="J21" s="306">
        <f t="shared" si="10"/>
        <v>0</v>
      </c>
      <c r="L21" s="12"/>
      <c r="M21" s="12" t="str">
        <f t="shared" ref="M21:M23" si="11">IFERROR((E21/D21)*100,"")</f>
        <v/>
      </c>
      <c r="N21" s="12" t="str">
        <f t="shared" ref="N21:N23" si="12">IFERROR((F21/E21)*100,"")</f>
        <v/>
      </c>
      <c r="O21" s="12" t="str">
        <f t="shared" ref="O21:O23" si="13">IFERROR((G21/F21)*100,"")</f>
        <v/>
      </c>
      <c r="P21" s="12" t="str">
        <f t="shared" ref="P21:P23" si="14">IFERROR((H21/G21)*100,"")</f>
        <v/>
      </c>
      <c r="Q21" s="12" t="str">
        <f t="shared" ref="Q21:Q23" si="15">IFERROR((I21/H21)*100,"")</f>
        <v/>
      </c>
      <c r="R21" s="12" t="str">
        <f t="shared" ref="R21:R23" si="16">IFERROR((J21/I21)*100,"")</f>
        <v/>
      </c>
    </row>
    <row r="22" spans="1:18" s="9" customFormat="1" x14ac:dyDescent="0.25">
      <c r="A22" s="307" t="s">
        <v>413</v>
      </c>
      <c r="B22" s="307"/>
      <c r="C22" s="308">
        <v>0</v>
      </c>
      <c r="D22" s="308">
        <v>0</v>
      </c>
      <c r="E22" s="308">
        <v>0</v>
      </c>
      <c r="F22" s="308">
        <v>0</v>
      </c>
      <c r="G22" s="308">
        <v>0</v>
      </c>
      <c r="H22" s="308">
        <v>0</v>
      </c>
      <c r="I22" s="308">
        <v>0</v>
      </c>
      <c r="J22" s="308">
        <v>0</v>
      </c>
      <c r="K22" s="308"/>
      <c r="L22" s="12"/>
      <c r="M22" s="12" t="str">
        <f t="shared" si="11"/>
        <v/>
      </c>
      <c r="N22" s="12" t="str">
        <f t="shared" si="12"/>
        <v/>
      </c>
      <c r="O22" s="12" t="str">
        <f t="shared" si="13"/>
        <v/>
      </c>
      <c r="P22" s="12" t="str">
        <f t="shared" si="14"/>
        <v/>
      </c>
      <c r="Q22" s="12" t="str">
        <f t="shared" si="15"/>
        <v/>
      </c>
      <c r="R22" s="12" t="str">
        <f t="shared" si="16"/>
        <v/>
      </c>
    </row>
    <row r="23" spans="1:18" s="9" customFormat="1" x14ac:dyDescent="0.25">
      <c r="A23" s="307" t="s">
        <v>414</v>
      </c>
      <c r="B23" s="307"/>
      <c r="C23" s="308">
        <v>0</v>
      </c>
      <c r="D23" s="308">
        <v>0</v>
      </c>
      <c r="E23" s="308">
        <v>0</v>
      </c>
      <c r="F23" s="308">
        <v>0</v>
      </c>
      <c r="G23" s="308">
        <v>0</v>
      </c>
      <c r="H23" s="308">
        <v>0</v>
      </c>
      <c r="I23" s="308">
        <v>0</v>
      </c>
      <c r="J23" s="308">
        <v>0</v>
      </c>
      <c r="K23" s="308"/>
      <c r="L23" s="12"/>
      <c r="M23" s="12" t="str">
        <f t="shared" si="11"/>
        <v/>
      </c>
      <c r="N23" s="12" t="str">
        <f t="shared" si="12"/>
        <v/>
      </c>
      <c r="O23" s="12" t="str">
        <f t="shared" si="13"/>
        <v/>
      </c>
      <c r="P23" s="12" t="str">
        <f t="shared" si="14"/>
        <v/>
      </c>
      <c r="Q23" s="12" t="str">
        <f t="shared" si="15"/>
        <v/>
      </c>
      <c r="R23" s="12" t="str">
        <f t="shared" si="16"/>
        <v/>
      </c>
    </row>
    <row r="24" spans="1:18" x14ac:dyDescent="0.25">
      <c r="A24" s="172"/>
      <c r="B24" s="184"/>
      <c r="C24" s="1"/>
      <c r="D24" s="2"/>
      <c r="E24" s="2"/>
      <c r="F24" s="2"/>
      <c r="G24" s="2"/>
      <c r="H24" s="2"/>
      <c r="I24" s="2"/>
      <c r="J24" s="2"/>
      <c r="L24" s="1"/>
      <c r="M24" s="1"/>
      <c r="N24" s="1"/>
      <c r="O24" s="1"/>
      <c r="P24" s="1"/>
      <c r="Q24" s="1"/>
      <c r="R24" s="1"/>
    </row>
    <row r="25" spans="1:18" x14ac:dyDescent="0.25">
      <c r="A25" s="172" t="s">
        <v>90</v>
      </c>
      <c r="B25" s="184">
        <v>71</v>
      </c>
      <c r="C25" s="1">
        <f>'Balans + RR'!E101</f>
        <v>0</v>
      </c>
      <c r="D25" s="2">
        <v>0</v>
      </c>
      <c r="E25" s="2">
        <v>0</v>
      </c>
      <c r="F25" s="2">
        <v>0</v>
      </c>
      <c r="G25" s="2">
        <v>0</v>
      </c>
      <c r="H25" s="2">
        <v>0</v>
      </c>
      <c r="I25" s="2">
        <v>0</v>
      </c>
      <c r="J25" s="2">
        <v>0</v>
      </c>
      <c r="L25" s="1" t="str">
        <f t="shared" si="3"/>
        <v/>
      </c>
      <c r="M25" s="1" t="str">
        <f t="shared" si="4"/>
        <v/>
      </c>
      <c r="N25" s="1" t="str">
        <f t="shared" si="5"/>
        <v/>
      </c>
      <c r="O25" s="1" t="str">
        <f t="shared" si="6"/>
        <v/>
      </c>
      <c r="P25" s="1" t="str">
        <f t="shared" si="7"/>
        <v/>
      </c>
      <c r="Q25" s="1" t="str">
        <f t="shared" si="8"/>
        <v/>
      </c>
      <c r="R25" s="1" t="str">
        <f t="shared" si="9"/>
        <v/>
      </c>
    </row>
    <row r="26" spans="1:18" x14ac:dyDescent="0.25">
      <c r="A26" s="172" t="s">
        <v>91</v>
      </c>
      <c r="B26" s="184">
        <v>72</v>
      </c>
      <c r="C26" s="1">
        <f>'Balans + RR'!E102</f>
        <v>0</v>
      </c>
      <c r="D26" s="2">
        <v>0</v>
      </c>
      <c r="E26" s="2">
        <v>0</v>
      </c>
      <c r="F26" s="2">
        <v>0</v>
      </c>
      <c r="G26" s="2">
        <v>0</v>
      </c>
      <c r="H26" s="2">
        <v>0</v>
      </c>
      <c r="I26" s="2">
        <v>0</v>
      </c>
      <c r="J26" s="2">
        <v>0</v>
      </c>
      <c r="L26" s="1" t="str">
        <f t="shared" si="3"/>
        <v/>
      </c>
      <c r="M26" s="1" t="str">
        <f t="shared" si="4"/>
        <v/>
      </c>
      <c r="N26" s="1" t="str">
        <f t="shared" si="5"/>
        <v/>
      </c>
      <c r="O26" s="1" t="str">
        <f t="shared" si="6"/>
        <v/>
      </c>
      <c r="P26" s="1" t="str">
        <f t="shared" si="7"/>
        <v/>
      </c>
      <c r="Q26" s="1" t="str">
        <f t="shared" si="8"/>
        <v/>
      </c>
      <c r="R26" s="1" t="str">
        <f t="shared" si="9"/>
        <v/>
      </c>
    </row>
    <row r="27" spans="1:18" x14ac:dyDescent="0.25">
      <c r="A27" s="172"/>
      <c r="B27" s="184"/>
      <c r="C27" s="1"/>
      <c r="D27" s="2"/>
      <c r="E27" s="2"/>
      <c r="F27" s="2"/>
      <c r="G27" s="2"/>
      <c r="H27" s="2"/>
      <c r="I27" s="2"/>
      <c r="J27" s="2"/>
      <c r="L27" s="1"/>
      <c r="M27" s="1"/>
      <c r="N27" s="1"/>
      <c r="O27" s="1"/>
      <c r="P27" s="1"/>
      <c r="Q27" s="1"/>
      <c r="R27" s="1"/>
    </row>
    <row r="28" spans="1:18" x14ac:dyDescent="0.25">
      <c r="A28" s="172" t="s">
        <v>92</v>
      </c>
      <c r="B28" s="184">
        <v>73</v>
      </c>
      <c r="C28" s="1">
        <f>'Balans + RR'!E103</f>
        <v>0</v>
      </c>
      <c r="D28" s="2">
        <v>0</v>
      </c>
      <c r="E28" s="2">
        <v>0</v>
      </c>
      <c r="F28" s="2">
        <v>0</v>
      </c>
      <c r="G28" s="2">
        <v>0</v>
      </c>
      <c r="H28" s="2">
        <v>0</v>
      </c>
      <c r="I28" s="2">
        <v>0</v>
      </c>
      <c r="J28" s="2">
        <v>0</v>
      </c>
      <c r="L28" s="1" t="str">
        <f t="shared" si="3"/>
        <v/>
      </c>
      <c r="M28" s="1" t="str">
        <f t="shared" si="4"/>
        <v/>
      </c>
      <c r="N28" s="1" t="str">
        <f t="shared" si="5"/>
        <v/>
      </c>
      <c r="O28" s="1" t="str">
        <f t="shared" si="6"/>
        <v/>
      </c>
      <c r="P28" s="1" t="str">
        <f t="shared" si="7"/>
        <v/>
      </c>
      <c r="Q28" s="1" t="str">
        <f t="shared" si="8"/>
        <v/>
      </c>
      <c r="R28" s="1" t="str">
        <f t="shared" si="9"/>
        <v/>
      </c>
    </row>
    <row r="29" spans="1:18" ht="26.4" x14ac:dyDescent="0.25">
      <c r="A29" s="189" t="s">
        <v>416</v>
      </c>
      <c r="B29" s="184">
        <v>7331</v>
      </c>
      <c r="C29" s="12"/>
      <c r="D29" s="308">
        <v>0</v>
      </c>
      <c r="E29" s="308">
        <v>0</v>
      </c>
      <c r="F29" s="308">
        <v>0</v>
      </c>
      <c r="G29" s="308">
        <v>0</v>
      </c>
      <c r="H29" s="308">
        <v>0</v>
      </c>
      <c r="I29" s="308">
        <v>0</v>
      </c>
      <c r="J29" s="308">
        <v>0</v>
      </c>
      <c r="L29" s="1"/>
      <c r="M29" s="1"/>
      <c r="N29" s="1"/>
      <c r="O29" s="1"/>
      <c r="P29" s="1"/>
      <c r="Q29" s="1"/>
      <c r="R29" s="1"/>
    </row>
    <row r="30" spans="1:18" s="9" customFormat="1" ht="26.4" x14ac:dyDescent="0.25">
      <c r="A30" s="189" t="s">
        <v>575</v>
      </c>
      <c r="B30" s="186">
        <v>7336</v>
      </c>
      <c r="C30" s="12">
        <f>'Balans + RR'!E104</f>
        <v>0</v>
      </c>
      <c r="D30" s="308">
        <v>0</v>
      </c>
      <c r="E30" s="308">
        <v>0</v>
      </c>
      <c r="F30" s="308">
        <v>0</v>
      </c>
      <c r="G30" s="308">
        <v>0</v>
      </c>
      <c r="H30" s="308">
        <v>0</v>
      </c>
      <c r="I30" s="308">
        <v>0</v>
      </c>
      <c r="J30" s="308">
        <v>0</v>
      </c>
      <c r="L30" s="1" t="str">
        <f t="shared" si="3"/>
        <v/>
      </c>
      <c r="M30" s="1" t="str">
        <f t="shared" si="4"/>
        <v/>
      </c>
      <c r="N30" s="1" t="str">
        <f t="shared" si="5"/>
        <v/>
      </c>
      <c r="O30" s="1" t="str">
        <f t="shared" si="6"/>
        <v/>
      </c>
      <c r="P30" s="1" t="str">
        <f t="shared" si="7"/>
        <v/>
      </c>
      <c r="Q30" s="1" t="str">
        <f t="shared" si="8"/>
        <v/>
      </c>
      <c r="R30" s="1" t="str">
        <f t="shared" si="9"/>
        <v/>
      </c>
    </row>
    <row r="31" spans="1:18" s="9" customFormat="1" ht="26.4" x14ac:dyDescent="0.25">
      <c r="A31" s="189" t="s">
        <v>421</v>
      </c>
      <c r="B31" s="186">
        <v>7336</v>
      </c>
      <c r="C31" s="12"/>
      <c r="D31" s="308">
        <v>0</v>
      </c>
      <c r="E31" s="308">
        <v>0</v>
      </c>
      <c r="F31" s="308">
        <v>0</v>
      </c>
      <c r="G31" s="308">
        <v>0</v>
      </c>
      <c r="H31" s="308">
        <v>0</v>
      </c>
      <c r="I31" s="308">
        <v>0</v>
      </c>
      <c r="J31" s="308">
        <v>0</v>
      </c>
      <c r="L31" s="1" t="str">
        <f t="shared" si="3"/>
        <v/>
      </c>
      <c r="M31" s="1" t="str">
        <f t="shared" si="4"/>
        <v/>
      </c>
      <c r="N31" s="1" t="str">
        <f t="shared" si="5"/>
        <v/>
      </c>
      <c r="O31" s="1" t="str">
        <f t="shared" si="6"/>
        <v/>
      </c>
      <c r="P31" s="1" t="str">
        <f t="shared" si="7"/>
        <v/>
      </c>
      <c r="Q31" s="1" t="str">
        <f t="shared" si="8"/>
        <v/>
      </c>
      <c r="R31" s="1" t="str">
        <f t="shared" si="9"/>
        <v/>
      </c>
    </row>
    <row r="32" spans="1:18" s="9" customFormat="1" x14ac:dyDescent="0.25">
      <c r="A32" s="230" t="s">
        <v>415</v>
      </c>
      <c r="B32" s="186">
        <v>7336</v>
      </c>
      <c r="C32" s="12"/>
      <c r="D32" s="308">
        <v>0</v>
      </c>
      <c r="E32" s="308">
        <v>0</v>
      </c>
      <c r="F32" s="308">
        <v>0</v>
      </c>
      <c r="G32" s="308">
        <v>0</v>
      </c>
      <c r="H32" s="308">
        <v>0</v>
      </c>
      <c r="I32" s="308">
        <v>0</v>
      </c>
      <c r="J32" s="308">
        <v>0</v>
      </c>
      <c r="L32" s="1" t="str">
        <f t="shared" si="3"/>
        <v/>
      </c>
      <c r="M32" s="1" t="str">
        <f t="shared" si="4"/>
        <v/>
      </c>
      <c r="N32" s="1" t="str">
        <f t="shared" si="5"/>
        <v/>
      </c>
      <c r="O32" s="1" t="str">
        <f t="shared" si="6"/>
        <v/>
      </c>
      <c r="P32" s="1" t="str">
        <f t="shared" si="7"/>
        <v/>
      </c>
      <c r="Q32" s="1" t="str">
        <f t="shared" si="8"/>
        <v/>
      </c>
      <c r="R32" s="1" t="str">
        <f t="shared" si="9"/>
        <v/>
      </c>
    </row>
    <row r="33" spans="1:22" s="9" customFormat="1" x14ac:dyDescent="0.25">
      <c r="A33" s="230"/>
      <c r="B33" s="186"/>
      <c r="C33" s="12"/>
      <c r="D33" s="308">
        <v>0</v>
      </c>
      <c r="E33" s="308">
        <v>0</v>
      </c>
      <c r="F33" s="308">
        <v>0</v>
      </c>
      <c r="G33" s="308">
        <v>0</v>
      </c>
      <c r="H33" s="308">
        <v>0</v>
      </c>
      <c r="I33" s="308">
        <v>0</v>
      </c>
      <c r="J33" s="308">
        <v>0</v>
      </c>
      <c r="L33" s="1"/>
      <c r="M33" s="1"/>
      <c r="N33" s="1"/>
      <c r="O33" s="1"/>
      <c r="P33" s="1"/>
      <c r="Q33" s="1"/>
      <c r="R33" s="1"/>
    </row>
    <row r="34" spans="1:22" x14ac:dyDescent="0.25">
      <c r="A34" s="172" t="s">
        <v>271</v>
      </c>
      <c r="B34" s="184">
        <v>74</v>
      </c>
      <c r="C34" s="1">
        <f>'Balans + RR'!E105</f>
        <v>0</v>
      </c>
      <c r="D34" s="308">
        <v>0</v>
      </c>
      <c r="E34" s="308">
        <v>0</v>
      </c>
      <c r="F34" s="308">
        <v>0</v>
      </c>
      <c r="G34" s="308">
        <v>0</v>
      </c>
      <c r="H34" s="308">
        <v>0</v>
      </c>
      <c r="I34" s="308">
        <v>0</v>
      </c>
      <c r="J34" s="308">
        <v>0</v>
      </c>
      <c r="L34" s="1" t="str">
        <f t="shared" si="3"/>
        <v/>
      </c>
      <c r="M34" s="1" t="str">
        <f t="shared" si="4"/>
        <v/>
      </c>
      <c r="N34" s="1" t="str">
        <f t="shared" si="5"/>
        <v/>
      </c>
      <c r="O34" s="1" t="str">
        <f t="shared" si="6"/>
        <v/>
      </c>
      <c r="P34" s="1" t="str">
        <f t="shared" si="7"/>
        <v/>
      </c>
      <c r="Q34" s="1" t="str">
        <f t="shared" si="8"/>
        <v/>
      </c>
      <c r="R34" s="1" t="str">
        <f t="shared" si="9"/>
        <v/>
      </c>
    </row>
    <row r="35" spans="1:22" x14ac:dyDescent="0.25">
      <c r="A35" s="172" t="s">
        <v>244</v>
      </c>
      <c r="B35" s="184" t="s">
        <v>245</v>
      </c>
      <c r="C35" s="1">
        <f>'Balans + RR'!E106</f>
        <v>0</v>
      </c>
      <c r="D35" s="149">
        <f>SUM(D37:D40)</f>
        <v>0</v>
      </c>
      <c r="E35" s="149">
        <f t="shared" ref="E35:J35" si="17">SUM(E37:E40)</f>
        <v>0</v>
      </c>
      <c r="F35" s="149">
        <f t="shared" si="17"/>
        <v>0</v>
      </c>
      <c r="G35" s="149">
        <f t="shared" si="17"/>
        <v>0</v>
      </c>
      <c r="H35" s="149">
        <f t="shared" si="17"/>
        <v>0</v>
      </c>
      <c r="I35" s="149">
        <f t="shared" si="17"/>
        <v>0</v>
      </c>
      <c r="J35" s="149">
        <f t="shared" si="17"/>
        <v>0</v>
      </c>
      <c r="L35" s="1" t="str">
        <f t="shared" si="3"/>
        <v/>
      </c>
      <c r="M35" s="1" t="str">
        <f t="shared" si="4"/>
        <v/>
      </c>
      <c r="N35" s="1" t="str">
        <f t="shared" si="5"/>
        <v/>
      </c>
      <c r="O35" s="1" t="str">
        <f t="shared" si="6"/>
        <v/>
      </c>
      <c r="P35" s="1" t="str">
        <f t="shared" si="7"/>
        <v/>
      </c>
      <c r="Q35" s="1" t="str">
        <f t="shared" si="8"/>
        <v/>
      </c>
      <c r="R35" s="1" t="str">
        <f t="shared" si="9"/>
        <v/>
      </c>
      <c r="S35" s="1" t="str">
        <f t="shared" ref="S35" si="18">IFERROR((K35/J35)*100,"")</f>
        <v/>
      </c>
      <c r="T35" s="1" t="str">
        <f t="shared" ref="T35" si="19">IFERROR((L35/K35)*100,"")</f>
        <v/>
      </c>
      <c r="U35" s="1" t="str">
        <f t="shared" ref="U35" si="20">IFERROR((M35/L35)*100,"")</f>
        <v/>
      </c>
      <c r="V35" s="1" t="str">
        <f t="shared" ref="V35" si="21">IFERROR((N35/M35)*100,"")</f>
        <v/>
      </c>
    </row>
    <row r="36" spans="1:22" x14ac:dyDescent="0.25">
      <c r="A36" s="185" t="s">
        <v>253</v>
      </c>
      <c r="B36" s="184"/>
      <c r="C36" s="1"/>
      <c r="D36" s="2"/>
      <c r="E36" s="2"/>
      <c r="F36" s="2"/>
      <c r="G36" s="2"/>
      <c r="H36" s="2"/>
      <c r="I36" s="2"/>
      <c r="J36" s="2"/>
      <c r="L36" s="1"/>
      <c r="M36" s="1"/>
      <c r="N36" s="1"/>
      <c r="O36" s="1"/>
      <c r="P36" s="1"/>
      <c r="Q36" s="1"/>
      <c r="R36" s="1"/>
    </row>
    <row r="37" spans="1:22" x14ac:dyDescent="0.25">
      <c r="A37" s="185" t="s">
        <v>254</v>
      </c>
      <c r="B37" s="186">
        <v>760</v>
      </c>
      <c r="C37" s="1">
        <f>'Balans + RR'!E108</f>
        <v>0</v>
      </c>
      <c r="D37" s="2">
        <v>0</v>
      </c>
      <c r="E37" s="2">
        <v>0</v>
      </c>
      <c r="F37" s="2">
        <v>0</v>
      </c>
      <c r="G37" s="2">
        <v>0</v>
      </c>
      <c r="H37" s="2">
        <v>0</v>
      </c>
      <c r="I37" s="2">
        <v>0</v>
      </c>
      <c r="J37" s="2">
        <v>0</v>
      </c>
      <c r="L37" s="1" t="str">
        <f t="shared" si="3"/>
        <v/>
      </c>
      <c r="M37" s="1" t="str">
        <f t="shared" ref="M37:M40" si="22">IFERROR((E37/D37)*100,"")</f>
        <v/>
      </c>
      <c r="N37" s="1" t="str">
        <f t="shared" ref="N37:N40" si="23">IFERROR((F37/E37)*100,"")</f>
        <v/>
      </c>
      <c r="O37" s="1" t="str">
        <f t="shared" ref="O37:O40" si="24">IFERROR((G37/F37)*100,"")</f>
        <v/>
      </c>
      <c r="P37" s="1" t="str">
        <f t="shared" ref="P37:P40" si="25">IFERROR((H37/G37)*100,"")</f>
        <v/>
      </c>
      <c r="Q37" s="1" t="str">
        <f t="shared" ref="Q37:Q40" si="26">IFERROR((I37/H37)*100,"")</f>
        <v/>
      </c>
      <c r="R37" s="1" t="str">
        <f t="shared" ref="R37:R40" si="27">IFERROR((J37/I37)*100,"")</f>
        <v/>
      </c>
      <c r="S37" s="1" t="str">
        <f t="shared" ref="S37:S40" si="28">IFERROR((K37/J37)*100,"")</f>
        <v/>
      </c>
      <c r="T37" s="1" t="str">
        <f t="shared" ref="T37:T40" si="29">IFERROR((L37/K37)*100,"")</f>
        <v/>
      </c>
      <c r="U37" s="1" t="str">
        <f t="shared" ref="U37:U40" si="30">IFERROR((M37/L37)*100,"")</f>
        <v/>
      </c>
    </row>
    <row r="38" spans="1:22" x14ac:dyDescent="0.25">
      <c r="A38" s="185" t="s">
        <v>255</v>
      </c>
      <c r="B38" s="186">
        <v>762</v>
      </c>
      <c r="C38" s="1">
        <f>'Balans + RR'!E109</f>
        <v>0</v>
      </c>
      <c r="D38" s="2">
        <v>0</v>
      </c>
      <c r="E38" s="2">
        <v>0</v>
      </c>
      <c r="F38" s="2">
        <v>0</v>
      </c>
      <c r="G38" s="2">
        <v>0</v>
      </c>
      <c r="H38" s="2">
        <v>0</v>
      </c>
      <c r="I38" s="2">
        <v>0</v>
      </c>
      <c r="J38" s="2">
        <v>0</v>
      </c>
      <c r="L38" s="1" t="str">
        <f t="shared" si="3"/>
        <v/>
      </c>
      <c r="M38" s="1" t="str">
        <f t="shared" si="22"/>
        <v/>
      </c>
      <c r="N38" s="1" t="str">
        <f t="shared" si="23"/>
        <v/>
      </c>
      <c r="O38" s="1" t="str">
        <f t="shared" si="24"/>
        <v/>
      </c>
      <c r="P38" s="1" t="str">
        <f t="shared" si="25"/>
        <v/>
      </c>
      <c r="Q38" s="1" t="str">
        <f t="shared" si="26"/>
        <v/>
      </c>
      <c r="R38" s="1" t="str">
        <f t="shared" si="27"/>
        <v/>
      </c>
      <c r="S38" s="1" t="str">
        <f t="shared" si="28"/>
        <v/>
      </c>
      <c r="T38" s="1" t="str">
        <f t="shared" si="29"/>
        <v/>
      </c>
      <c r="U38" s="1" t="str">
        <f t="shared" si="30"/>
        <v/>
      </c>
    </row>
    <row r="39" spans="1:22" x14ac:dyDescent="0.25">
      <c r="A39" s="185" t="s">
        <v>256</v>
      </c>
      <c r="B39" s="186">
        <v>763</v>
      </c>
      <c r="C39" s="1">
        <f>'Balans + RR'!E110</f>
        <v>0</v>
      </c>
      <c r="D39" s="2">
        <v>0</v>
      </c>
      <c r="E39" s="2">
        <v>0</v>
      </c>
      <c r="F39" s="2">
        <v>0</v>
      </c>
      <c r="G39" s="2">
        <v>0</v>
      </c>
      <c r="H39" s="2">
        <v>0</v>
      </c>
      <c r="I39" s="2">
        <v>0</v>
      </c>
      <c r="J39" s="2">
        <v>0</v>
      </c>
      <c r="L39" s="1" t="str">
        <f t="shared" si="3"/>
        <v/>
      </c>
      <c r="M39" s="1" t="str">
        <f t="shared" si="22"/>
        <v/>
      </c>
      <c r="N39" s="1" t="str">
        <f t="shared" si="23"/>
        <v/>
      </c>
      <c r="O39" s="1" t="str">
        <f t="shared" si="24"/>
        <v/>
      </c>
      <c r="P39" s="1" t="str">
        <f t="shared" si="25"/>
        <v/>
      </c>
      <c r="Q39" s="1" t="str">
        <f t="shared" si="26"/>
        <v/>
      </c>
      <c r="R39" s="1" t="str">
        <f t="shared" si="27"/>
        <v/>
      </c>
      <c r="S39" s="1" t="str">
        <f t="shared" si="28"/>
        <v/>
      </c>
      <c r="T39" s="1" t="str">
        <f t="shared" si="29"/>
        <v/>
      </c>
      <c r="U39" s="1" t="str">
        <f t="shared" si="30"/>
        <v/>
      </c>
    </row>
    <row r="40" spans="1:22" x14ac:dyDescent="0.25">
      <c r="A40" s="185" t="s">
        <v>257</v>
      </c>
      <c r="B40" s="186" t="s">
        <v>276</v>
      </c>
      <c r="C40" s="1">
        <f>'Balans + RR'!E111</f>
        <v>0</v>
      </c>
      <c r="D40" s="2">
        <v>0</v>
      </c>
      <c r="E40" s="2">
        <v>0</v>
      </c>
      <c r="F40" s="2">
        <v>0</v>
      </c>
      <c r="G40" s="2">
        <v>0</v>
      </c>
      <c r="H40" s="2">
        <v>0</v>
      </c>
      <c r="I40" s="2">
        <v>0</v>
      </c>
      <c r="J40" s="2">
        <v>0</v>
      </c>
      <c r="L40" s="1" t="str">
        <f t="shared" si="3"/>
        <v/>
      </c>
      <c r="M40" s="1" t="str">
        <f t="shared" si="22"/>
        <v/>
      </c>
      <c r="N40" s="1" t="str">
        <f t="shared" si="23"/>
        <v/>
      </c>
      <c r="O40" s="1" t="str">
        <f t="shared" si="24"/>
        <v/>
      </c>
      <c r="P40" s="1" t="str">
        <f t="shared" si="25"/>
        <v/>
      </c>
      <c r="Q40" s="1" t="str">
        <f t="shared" si="26"/>
        <v/>
      </c>
      <c r="R40" s="1" t="str">
        <f t="shared" si="27"/>
        <v/>
      </c>
      <c r="S40" s="1" t="str">
        <f t="shared" si="28"/>
        <v/>
      </c>
      <c r="T40" s="1" t="str">
        <f t="shared" si="29"/>
        <v/>
      </c>
      <c r="U40" s="1" t="str">
        <f t="shared" si="30"/>
        <v/>
      </c>
    </row>
    <row r="41" spans="1:22" x14ac:dyDescent="0.25">
      <c r="A41" s="228" t="s">
        <v>95</v>
      </c>
      <c r="B41" s="229" t="s">
        <v>266</v>
      </c>
      <c r="C41" s="64">
        <f>+C42+C43+C44+C45+C48+C49+C50+C51+C52</f>
        <v>0</v>
      </c>
      <c r="D41" s="64">
        <f>+D42+D43+D44+SUM(D45:D47)+D48+D49+D50+D51+D52</f>
        <v>0</v>
      </c>
      <c r="E41" s="64">
        <f>+E42+E43+E44+SUM(E45:E47)+E48+E49+E50+E51+E52</f>
        <v>0</v>
      </c>
      <c r="F41" s="64">
        <f t="shared" ref="F41:J41" si="31">+F42+F43+F44+SUM(F45:F47)+F48+F49+F50+F51+F52</f>
        <v>0</v>
      </c>
      <c r="G41" s="64">
        <f t="shared" si="31"/>
        <v>0</v>
      </c>
      <c r="H41" s="64">
        <f t="shared" si="31"/>
        <v>0</v>
      </c>
      <c r="I41" s="64">
        <f t="shared" si="31"/>
        <v>0</v>
      </c>
      <c r="J41" s="64">
        <f t="shared" si="31"/>
        <v>0</v>
      </c>
      <c r="L41" s="1" t="str">
        <f t="shared" si="3"/>
        <v/>
      </c>
      <c r="M41" s="1" t="str">
        <f t="shared" si="4"/>
        <v/>
      </c>
      <c r="N41" s="1" t="str">
        <f t="shared" si="5"/>
        <v/>
      </c>
      <c r="O41" s="1" t="str">
        <f t="shared" si="6"/>
        <v/>
      </c>
      <c r="P41" s="1" t="str">
        <f t="shared" si="7"/>
        <v/>
      </c>
      <c r="Q41" s="1" t="str">
        <f t="shared" si="8"/>
        <v/>
      </c>
      <c r="R41" s="1" t="str">
        <f t="shared" si="9"/>
        <v/>
      </c>
    </row>
    <row r="42" spans="1:22" x14ac:dyDescent="0.25">
      <c r="A42" s="172" t="s">
        <v>96</v>
      </c>
      <c r="B42" s="184">
        <v>60</v>
      </c>
      <c r="C42" s="1">
        <f>'Balans + RR'!E113</f>
        <v>0</v>
      </c>
      <c r="D42" s="2">
        <v>0</v>
      </c>
      <c r="E42" s="2">
        <v>0</v>
      </c>
      <c r="F42" s="2">
        <v>0</v>
      </c>
      <c r="G42" s="2">
        <v>0</v>
      </c>
      <c r="H42" s="2">
        <v>0</v>
      </c>
      <c r="I42" s="2">
        <v>0</v>
      </c>
      <c r="J42" s="2">
        <v>0</v>
      </c>
      <c r="L42" s="1" t="str">
        <f t="shared" si="3"/>
        <v/>
      </c>
      <c r="M42" s="1" t="str">
        <f t="shared" si="4"/>
        <v/>
      </c>
      <c r="N42" s="1" t="str">
        <f t="shared" si="5"/>
        <v/>
      </c>
      <c r="O42" s="1" t="str">
        <f t="shared" si="6"/>
        <v/>
      </c>
      <c r="P42" s="1" t="str">
        <f t="shared" si="7"/>
        <v/>
      </c>
      <c r="Q42" s="1" t="str">
        <f t="shared" si="8"/>
        <v/>
      </c>
      <c r="R42" s="1" t="str">
        <f t="shared" si="9"/>
        <v/>
      </c>
    </row>
    <row r="43" spans="1:22" x14ac:dyDescent="0.25">
      <c r="A43" s="172" t="s">
        <v>97</v>
      </c>
      <c r="B43" s="184">
        <v>61</v>
      </c>
      <c r="C43" s="1">
        <f>'Balans + RR'!E114</f>
        <v>0</v>
      </c>
      <c r="D43" s="2">
        <v>0</v>
      </c>
      <c r="E43" s="2">
        <v>0</v>
      </c>
      <c r="F43" s="2">
        <v>0</v>
      </c>
      <c r="G43" s="2">
        <v>0</v>
      </c>
      <c r="H43" s="2">
        <v>0</v>
      </c>
      <c r="I43" s="2">
        <v>0</v>
      </c>
      <c r="J43" s="2">
        <v>0</v>
      </c>
      <c r="L43" s="1" t="str">
        <f t="shared" si="3"/>
        <v/>
      </c>
      <c r="M43" s="1" t="str">
        <f t="shared" si="4"/>
        <v/>
      </c>
      <c r="N43" s="1" t="str">
        <f t="shared" si="5"/>
        <v/>
      </c>
      <c r="O43" s="1" t="str">
        <f t="shared" si="6"/>
        <v/>
      </c>
      <c r="P43" s="1" t="str">
        <f t="shared" si="7"/>
        <v/>
      </c>
      <c r="Q43" s="1" t="str">
        <f t="shared" si="8"/>
        <v/>
      </c>
      <c r="R43" s="1" t="str">
        <f t="shared" si="9"/>
        <v/>
      </c>
    </row>
    <row r="44" spans="1:22" x14ac:dyDescent="0.25">
      <c r="A44" s="172" t="s">
        <v>98</v>
      </c>
      <c r="B44" s="184">
        <v>62</v>
      </c>
      <c r="C44" s="1">
        <f>'Balans + RR'!E115</f>
        <v>0</v>
      </c>
      <c r="D44" s="2">
        <v>0</v>
      </c>
      <c r="E44" s="2">
        <v>0</v>
      </c>
      <c r="F44" s="2">
        <v>0</v>
      </c>
      <c r="G44" s="2">
        <v>0</v>
      </c>
      <c r="H44" s="2">
        <v>0</v>
      </c>
      <c r="I44" s="2">
        <v>0</v>
      </c>
      <c r="J44" s="2">
        <v>0</v>
      </c>
      <c r="L44" s="1" t="str">
        <f t="shared" si="3"/>
        <v/>
      </c>
      <c r="M44" s="1" t="str">
        <f t="shared" si="4"/>
        <v/>
      </c>
      <c r="N44" s="1" t="str">
        <f t="shared" si="5"/>
        <v/>
      </c>
      <c r="O44" s="1" t="str">
        <f t="shared" si="6"/>
        <v/>
      </c>
      <c r="P44" s="1" t="str">
        <f t="shared" si="7"/>
        <v/>
      </c>
      <c r="Q44" s="1" t="str">
        <f t="shared" si="8"/>
        <v/>
      </c>
      <c r="R44" s="1" t="str">
        <f t="shared" si="9"/>
        <v/>
      </c>
    </row>
    <row r="45" spans="1:22" x14ac:dyDescent="0.25">
      <c r="A45" s="172" t="s">
        <v>145</v>
      </c>
      <c r="B45" s="184">
        <v>630</v>
      </c>
      <c r="C45" s="1">
        <f>'Balans + RR'!E116</f>
        <v>0</v>
      </c>
      <c r="D45" s="2">
        <v>0</v>
      </c>
      <c r="E45" s="2">
        <v>0</v>
      </c>
      <c r="F45" s="2">
        <v>0</v>
      </c>
      <c r="G45" s="2">
        <v>0</v>
      </c>
      <c r="H45" s="2">
        <v>0</v>
      </c>
      <c r="I45" s="2">
        <v>0</v>
      </c>
      <c r="J45" s="2">
        <v>0</v>
      </c>
      <c r="L45" s="1" t="str">
        <f t="shared" si="3"/>
        <v/>
      </c>
      <c r="M45" s="1" t="str">
        <f t="shared" si="4"/>
        <v/>
      </c>
      <c r="N45" s="1" t="str">
        <f t="shared" si="5"/>
        <v/>
      </c>
      <c r="O45" s="1" t="str">
        <f t="shared" si="6"/>
        <v/>
      </c>
      <c r="P45" s="1" t="str">
        <f t="shared" si="7"/>
        <v/>
      </c>
      <c r="Q45" s="1" t="str">
        <f t="shared" si="8"/>
        <v/>
      </c>
      <c r="R45" s="1" t="str">
        <f t="shared" si="9"/>
        <v/>
      </c>
    </row>
    <row r="46" spans="1:22" x14ac:dyDescent="0.25">
      <c r="A46" s="172" t="s">
        <v>146</v>
      </c>
      <c r="B46" s="184">
        <v>630</v>
      </c>
      <c r="C46" s="1"/>
      <c r="D46" s="2">
        <v>0</v>
      </c>
      <c r="E46" s="2">
        <v>0</v>
      </c>
      <c r="F46" s="2">
        <v>0</v>
      </c>
      <c r="G46" s="2">
        <v>0</v>
      </c>
      <c r="H46" s="2">
        <v>0</v>
      </c>
      <c r="I46" s="2">
        <v>0</v>
      </c>
      <c r="J46" s="2">
        <v>0</v>
      </c>
      <c r="L46" s="1" t="str">
        <f t="shared" si="3"/>
        <v/>
      </c>
      <c r="M46" s="1" t="str">
        <f t="shared" si="4"/>
        <v/>
      </c>
      <c r="N46" s="1" t="str">
        <f t="shared" si="5"/>
        <v/>
      </c>
      <c r="O46" s="1" t="str">
        <f t="shared" si="6"/>
        <v/>
      </c>
      <c r="P46" s="1" t="str">
        <f t="shared" si="7"/>
        <v/>
      </c>
      <c r="Q46" s="1" t="str">
        <f t="shared" si="8"/>
        <v/>
      </c>
      <c r="R46" s="1" t="str">
        <f t="shared" si="9"/>
        <v/>
      </c>
    </row>
    <row r="47" spans="1:22" x14ac:dyDescent="0.25">
      <c r="A47" s="172" t="s">
        <v>147</v>
      </c>
      <c r="B47" s="184">
        <v>630</v>
      </c>
      <c r="C47" s="1"/>
      <c r="D47" s="2">
        <v>0</v>
      </c>
      <c r="E47" s="2">
        <v>0</v>
      </c>
      <c r="F47" s="2">
        <v>0</v>
      </c>
      <c r="G47" s="2">
        <v>0</v>
      </c>
      <c r="H47" s="2">
        <v>0</v>
      </c>
      <c r="I47" s="2">
        <v>0</v>
      </c>
      <c r="J47" s="2">
        <v>0</v>
      </c>
      <c r="L47" s="1" t="str">
        <f t="shared" si="3"/>
        <v/>
      </c>
      <c r="M47" s="1" t="str">
        <f t="shared" si="4"/>
        <v/>
      </c>
      <c r="N47" s="1" t="str">
        <f t="shared" si="5"/>
        <v/>
      </c>
      <c r="O47" s="1" t="str">
        <f t="shared" si="6"/>
        <v/>
      </c>
      <c r="P47" s="1" t="str">
        <f t="shared" si="7"/>
        <v/>
      </c>
      <c r="Q47" s="1" t="str">
        <f t="shared" si="8"/>
        <v/>
      </c>
      <c r="R47" s="1" t="str">
        <f t="shared" si="9"/>
        <v/>
      </c>
    </row>
    <row r="48" spans="1:22" x14ac:dyDescent="0.25">
      <c r="A48" s="172" t="s">
        <v>100</v>
      </c>
      <c r="B48" s="184" t="s">
        <v>101</v>
      </c>
      <c r="C48" s="1">
        <f>'Balans + RR'!E117</f>
        <v>0</v>
      </c>
      <c r="D48" s="2">
        <v>0</v>
      </c>
      <c r="E48" s="2">
        <v>0</v>
      </c>
      <c r="F48" s="2">
        <v>0</v>
      </c>
      <c r="G48" s="2">
        <v>0</v>
      </c>
      <c r="H48" s="2">
        <v>0</v>
      </c>
      <c r="I48" s="2">
        <v>0</v>
      </c>
      <c r="J48" s="2">
        <v>0</v>
      </c>
      <c r="L48" s="1" t="str">
        <f t="shared" si="3"/>
        <v/>
      </c>
      <c r="M48" s="1" t="str">
        <f t="shared" si="4"/>
        <v/>
      </c>
      <c r="N48" s="1" t="str">
        <f t="shared" si="5"/>
        <v/>
      </c>
      <c r="O48" s="1" t="str">
        <f t="shared" si="6"/>
        <v/>
      </c>
      <c r="P48" s="1" t="str">
        <f t="shared" si="7"/>
        <v/>
      </c>
      <c r="Q48" s="1" t="str">
        <f t="shared" si="8"/>
        <v/>
      </c>
      <c r="R48" s="1" t="str">
        <f t="shared" si="9"/>
        <v/>
      </c>
    </row>
    <row r="49" spans="1:21" x14ac:dyDescent="0.25">
      <c r="A49" s="172" t="s">
        <v>102</v>
      </c>
      <c r="B49" s="184" t="s">
        <v>264</v>
      </c>
      <c r="C49" s="1">
        <f>'Balans + RR'!E118</f>
        <v>0</v>
      </c>
      <c r="D49" s="2">
        <v>0</v>
      </c>
      <c r="E49" s="2">
        <v>0</v>
      </c>
      <c r="F49" s="2">
        <v>0</v>
      </c>
      <c r="G49" s="2">
        <v>0</v>
      </c>
      <c r="H49" s="2">
        <v>0</v>
      </c>
      <c r="I49" s="2">
        <v>0</v>
      </c>
      <c r="J49" s="2">
        <v>0</v>
      </c>
      <c r="L49" s="1" t="str">
        <f t="shared" si="3"/>
        <v/>
      </c>
      <c r="M49" s="1" t="str">
        <f t="shared" si="4"/>
        <v/>
      </c>
      <c r="N49" s="1" t="str">
        <f t="shared" si="5"/>
        <v/>
      </c>
      <c r="O49" s="1" t="str">
        <f t="shared" si="6"/>
        <v/>
      </c>
      <c r="P49" s="1" t="str">
        <f t="shared" si="7"/>
        <v/>
      </c>
      <c r="Q49" s="1" t="str">
        <f t="shared" si="8"/>
        <v/>
      </c>
      <c r="R49" s="1" t="str">
        <f t="shared" si="9"/>
        <v/>
      </c>
    </row>
    <row r="50" spans="1:21" x14ac:dyDescent="0.25">
      <c r="A50" s="172" t="s">
        <v>104</v>
      </c>
      <c r="B50" s="184" t="s">
        <v>105</v>
      </c>
      <c r="C50" s="1">
        <f>'Balans + RR'!E119</f>
        <v>0</v>
      </c>
      <c r="D50" s="2">
        <v>0</v>
      </c>
      <c r="E50" s="2">
        <v>0</v>
      </c>
      <c r="F50" s="2">
        <v>0</v>
      </c>
      <c r="G50" s="2">
        <v>0</v>
      </c>
      <c r="H50" s="2">
        <v>0</v>
      </c>
      <c r="I50" s="2">
        <v>0</v>
      </c>
      <c r="J50" s="2">
        <v>0</v>
      </c>
      <c r="L50" s="1" t="str">
        <f t="shared" si="3"/>
        <v/>
      </c>
      <c r="M50" s="1" t="str">
        <f t="shared" si="4"/>
        <v/>
      </c>
      <c r="N50" s="1" t="str">
        <f t="shared" si="5"/>
        <v/>
      </c>
      <c r="O50" s="1" t="str">
        <f t="shared" si="6"/>
        <v/>
      </c>
      <c r="P50" s="1" t="str">
        <f t="shared" si="7"/>
        <v/>
      </c>
      <c r="Q50" s="1" t="str">
        <f t="shared" si="8"/>
        <v/>
      </c>
      <c r="R50" s="1" t="str">
        <f t="shared" si="9"/>
        <v/>
      </c>
    </row>
    <row r="51" spans="1:21" x14ac:dyDescent="0.25">
      <c r="A51" s="172" t="s">
        <v>106</v>
      </c>
      <c r="B51" s="184">
        <v>649</v>
      </c>
      <c r="C51" s="1">
        <f>'Balans + RR'!E120</f>
        <v>0</v>
      </c>
      <c r="D51" s="2">
        <v>0</v>
      </c>
      <c r="E51" s="2">
        <v>0</v>
      </c>
      <c r="F51" s="2">
        <v>0</v>
      </c>
      <c r="G51" s="2">
        <v>0</v>
      </c>
      <c r="H51" s="2">
        <v>0</v>
      </c>
      <c r="I51" s="2">
        <v>0</v>
      </c>
      <c r="J51" s="2">
        <v>0</v>
      </c>
      <c r="L51" s="1" t="str">
        <f t="shared" si="3"/>
        <v/>
      </c>
      <c r="M51" s="1" t="str">
        <f t="shared" si="4"/>
        <v/>
      </c>
      <c r="N51" s="1" t="str">
        <f t="shared" si="5"/>
        <v/>
      </c>
      <c r="O51" s="1" t="str">
        <f t="shared" si="6"/>
        <v/>
      </c>
      <c r="P51" s="1" t="str">
        <f t="shared" si="7"/>
        <v/>
      </c>
      <c r="Q51" s="1" t="str">
        <f t="shared" si="8"/>
        <v/>
      </c>
      <c r="R51" s="1" t="str">
        <f t="shared" si="9"/>
        <v/>
      </c>
    </row>
    <row r="52" spans="1:21" x14ac:dyDescent="0.25">
      <c r="A52" s="188" t="s">
        <v>246</v>
      </c>
      <c r="B52" s="184" t="s">
        <v>247</v>
      </c>
      <c r="C52" s="149">
        <f>SUM(C54:C58)</f>
        <v>0</v>
      </c>
      <c r="D52" s="149">
        <f>SUM(D54:D58)</f>
        <v>0</v>
      </c>
      <c r="E52" s="149">
        <f t="shared" ref="E52:J52" si="32">SUM(E54:E58)</f>
        <v>0</v>
      </c>
      <c r="F52" s="149">
        <f t="shared" si="32"/>
        <v>0</v>
      </c>
      <c r="G52" s="149">
        <f t="shared" si="32"/>
        <v>0</v>
      </c>
      <c r="H52" s="149">
        <f t="shared" si="32"/>
        <v>0</v>
      </c>
      <c r="I52" s="149">
        <f t="shared" si="32"/>
        <v>0</v>
      </c>
      <c r="J52" s="149">
        <f t="shared" si="32"/>
        <v>0</v>
      </c>
      <c r="L52" s="1" t="str">
        <f t="shared" si="3"/>
        <v/>
      </c>
      <c r="M52" s="1" t="str">
        <f t="shared" si="4"/>
        <v/>
      </c>
      <c r="N52" s="1" t="str">
        <f t="shared" si="5"/>
        <v/>
      </c>
      <c r="O52" s="1" t="str">
        <f t="shared" si="6"/>
        <v/>
      </c>
      <c r="P52" s="1" t="str">
        <f t="shared" si="7"/>
        <v/>
      </c>
      <c r="Q52" s="1" t="str">
        <f t="shared" si="8"/>
        <v/>
      </c>
      <c r="R52" s="1" t="str">
        <f t="shared" si="9"/>
        <v/>
      </c>
      <c r="S52" s="1" t="str">
        <f t="shared" ref="S52:S58" si="33">IFERROR((K52/J52)*100,"")</f>
        <v/>
      </c>
      <c r="T52" s="1" t="str">
        <f t="shared" ref="T52:T58" si="34">IFERROR((L52/K52)*100,"")</f>
        <v/>
      </c>
      <c r="U52" s="1" t="str">
        <f t="shared" ref="U52:U58" si="35">IFERROR((M52/L52)*100,"")</f>
        <v/>
      </c>
    </row>
    <row r="53" spans="1:21" x14ac:dyDescent="0.25">
      <c r="A53" s="189" t="s">
        <v>253</v>
      </c>
      <c r="B53" s="184"/>
      <c r="C53" s="1"/>
      <c r="D53" s="2"/>
      <c r="E53" s="2"/>
      <c r="F53" s="2"/>
      <c r="G53" s="2"/>
      <c r="H53" s="2"/>
      <c r="I53" s="2"/>
      <c r="J53" s="2"/>
      <c r="L53" s="1" t="str">
        <f t="shared" si="3"/>
        <v/>
      </c>
      <c r="M53" s="1" t="str">
        <f t="shared" si="4"/>
        <v/>
      </c>
      <c r="N53" s="1" t="str">
        <f t="shared" si="5"/>
        <v/>
      </c>
      <c r="O53" s="1" t="str">
        <f t="shared" si="6"/>
        <v/>
      </c>
      <c r="P53" s="1" t="str">
        <f t="shared" si="7"/>
        <v/>
      </c>
      <c r="Q53" s="1" t="str">
        <f t="shared" si="8"/>
        <v/>
      </c>
      <c r="R53" s="1" t="str">
        <f t="shared" si="9"/>
        <v/>
      </c>
      <c r="S53" s="1" t="str">
        <f t="shared" si="33"/>
        <v/>
      </c>
      <c r="T53" s="1" t="str">
        <f t="shared" si="34"/>
        <v/>
      </c>
      <c r="U53" s="1" t="str">
        <f t="shared" si="35"/>
        <v/>
      </c>
    </row>
    <row r="54" spans="1:21" x14ac:dyDescent="0.25">
      <c r="A54" s="189" t="s">
        <v>119</v>
      </c>
      <c r="B54" s="186">
        <v>660</v>
      </c>
      <c r="C54" s="1">
        <f>'Balans + RR'!E123</f>
        <v>0</v>
      </c>
      <c r="D54" s="2">
        <v>0</v>
      </c>
      <c r="E54" s="2">
        <v>0</v>
      </c>
      <c r="F54" s="2">
        <v>0</v>
      </c>
      <c r="G54" s="2">
        <v>0</v>
      </c>
      <c r="H54" s="2">
        <v>0</v>
      </c>
      <c r="I54" s="2">
        <v>0</v>
      </c>
      <c r="J54" s="2">
        <v>0</v>
      </c>
      <c r="L54" s="1" t="str">
        <f t="shared" si="3"/>
        <v/>
      </c>
      <c r="M54" s="1" t="str">
        <f t="shared" si="4"/>
        <v/>
      </c>
      <c r="N54" s="1" t="str">
        <f t="shared" si="5"/>
        <v/>
      </c>
      <c r="O54" s="1" t="str">
        <f t="shared" si="6"/>
        <v/>
      </c>
      <c r="P54" s="1" t="str">
        <f t="shared" si="7"/>
        <v/>
      </c>
      <c r="Q54" s="1" t="str">
        <f t="shared" si="8"/>
        <v/>
      </c>
      <c r="R54" s="1" t="str">
        <f t="shared" si="9"/>
        <v/>
      </c>
      <c r="S54" s="1" t="str">
        <f t="shared" si="33"/>
        <v/>
      </c>
      <c r="T54" s="1" t="str">
        <f t="shared" si="34"/>
        <v/>
      </c>
      <c r="U54" s="1" t="str">
        <f t="shared" si="35"/>
        <v/>
      </c>
    </row>
    <row r="55" spans="1:21" x14ac:dyDescent="0.25">
      <c r="A55" s="189" t="s">
        <v>120</v>
      </c>
      <c r="B55" s="186">
        <v>662</v>
      </c>
      <c r="C55" s="1">
        <f>'Balans + RR'!E124</f>
        <v>0</v>
      </c>
      <c r="D55" s="2">
        <v>0</v>
      </c>
      <c r="E55" s="2">
        <v>0</v>
      </c>
      <c r="F55" s="2">
        <v>0</v>
      </c>
      <c r="G55" s="2">
        <v>0</v>
      </c>
      <c r="H55" s="2">
        <v>0</v>
      </c>
      <c r="I55" s="2">
        <v>0</v>
      </c>
      <c r="J55" s="2">
        <v>0</v>
      </c>
      <c r="L55" s="1" t="str">
        <f t="shared" si="3"/>
        <v/>
      </c>
      <c r="M55" s="1" t="str">
        <f t="shared" si="4"/>
        <v/>
      </c>
      <c r="N55" s="1" t="str">
        <f t="shared" si="5"/>
        <v/>
      </c>
      <c r="O55" s="1" t="str">
        <f t="shared" si="6"/>
        <v/>
      </c>
      <c r="P55" s="1" t="str">
        <f t="shared" si="7"/>
        <v/>
      </c>
      <c r="Q55" s="1" t="str">
        <f t="shared" si="8"/>
        <v/>
      </c>
      <c r="R55" s="1" t="str">
        <f t="shared" si="9"/>
        <v/>
      </c>
      <c r="S55" s="1" t="str">
        <f t="shared" si="33"/>
        <v/>
      </c>
      <c r="T55" s="1" t="str">
        <f t="shared" si="34"/>
        <v/>
      </c>
      <c r="U55" s="1" t="str">
        <f t="shared" si="35"/>
        <v/>
      </c>
    </row>
    <row r="56" spans="1:21" x14ac:dyDescent="0.25">
      <c r="A56" s="189" t="s">
        <v>121</v>
      </c>
      <c r="B56" s="186">
        <v>663</v>
      </c>
      <c r="C56" s="1">
        <f>'Balans + RR'!E125</f>
        <v>0</v>
      </c>
      <c r="D56" s="2">
        <v>0</v>
      </c>
      <c r="E56" s="2">
        <v>0</v>
      </c>
      <c r="F56" s="2">
        <v>0</v>
      </c>
      <c r="G56" s="2">
        <v>0</v>
      </c>
      <c r="H56" s="2">
        <v>0</v>
      </c>
      <c r="I56" s="2">
        <v>0</v>
      </c>
      <c r="J56" s="2">
        <v>0</v>
      </c>
      <c r="L56" s="1" t="str">
        <f t="shared" si="3"/>
        <v/>
      </c>
      <c r="M56" s="1" t="str">
        <f t="shared" si="4"/>
        <v/>
      </c>
      <c r="N56" s="1" t="str">
        <f t="shared" si="5"/>
        <v/>
      </c>
      <c r="O56" s="1" t="str">
        <f t="shared" si="6"/>
        <v/>
      </c>
      <c r="P56" s="1" t="str">
        <f t="shared" si="7"/>
        <v/>
      </c>
      <c r="Q56" s="1" t="str">
        <f t="shared" si="8"/>
        <v/>
      </c>
      <c r="R56" s="1" t="str">
        <f t="shared" si="9"/>
        <v/>
      </c>
      <c r="S56" s="1" t="str">
        <f t="shared" si="33"/>
        <v/>
      </c>
      <c r="T56" s="1" t="str">
        <f t="shared" si="34"/>
        <v/>
      </c>
      <c r="U56" s="1" t="str">
        <f t="shared" si="35"/>
        <v/>
      </c>
    </row>
    <row r="57" spans="1:21" x14ac:dyDescent="0.25">
      <c r="A57" s="189" t="s">
        <v>122</v>
      </c>
      <c r="B57" s="186" t="s">
        <v>277</v>
      </c>
      <c r="C57" s="1">
        <f>'Balans + RR'!E126</f>
        <v>0</v>
      </c>
      <c r="D57" s="2">
        <v>0</v>
      </c>
      <c r="E57" s="2">
        <v>0</v>
      </c>
      <c r="F57" s="2">
        <v>0</v>
      </c>
      <c r="G57" s="2">
        <v>0</v>
      </c>
      <c r="H57" s="2">
        <v>0</v>
      </c>
      <c r="I57" s="2">
        <v>0</v>
      </c>
      <c r="J57" s="2">
        <v>0</v>
      </c>
      <c r="L57" s="1" t="str">
        <f t="shared" si="3"/>
        <v/>
      </c>
      <c r="M57" s="1" t="str">
        <f t="shared" si="4"/>
        <v/>
      </c>
      <c r="N57" s="1" t="str">
        <f t="shared" si="5"/>
        <v/>
      </c>
      <c r="O57" s="1" t="str">
        <f t="shared" si="6"/>
        <v/>
      </c>
      <c r="P57" s="1" t="str">
        <f t="shared" si="7"/>
        <v/>
      </c>
      <c r="Q57" s="1" t="str">
        <f t="shared" si="8"/>
        <v/>
      </c>
      <c r="R57" s="1" t="str">
        <f t="shared" si="9"/>
        <v/>
      </c>
      <c r="S57" s="1" t="str">
        <f t="shared" si="33"/>
        <v/>
      </c>
      <c r="T57" s="1" t="str">
        <f t="shared" si="34"/>
        <v/>
      </c>
      <c r="U57" s="1" t="str">
        <f t="shared" si="35"/>
        <v/>
      </c>
    </row>
    <row r="58" spans="1:21" x14ac:dyDescent="0.25">
      <c r="A58" s="189" t="s">
        <v>123</v>
      </c>
      <c r="B58" s="186">
        <v>669</v>
      </c>
      <c r="C58" s="1">
        <f>'Balans + RR'!E127</f>
        <v>0</v>
      </c>
      <c r="D58" s="2">
        <v>0</v>
      </c>
      <c r="E58" s="2">
        <v>0</v>
      </c>
      <c r="F58" s="2">
        <v>0</v>
      </c>
      <c r="G58" s="2">
        <v>0</v>
      </c>
      <c r="H58" s="2">
        <v>0</v>
      </c>
      <c r="I58" s="2">
        <v>0</v>
      </c>
      <c r="J58" s="2">
        <v>0</v>
      </c>
      <c r="L58" s="1" t="str">
        <f t="shared" si="3"/>
        <v/>
      </c>
      <c r="M58" s="1" t="str">
        <f t="shared" si="4"/>
        <v/>
      </c>
      <c r="N58" s="1" t="str">
        <f t="shared" si="5"/>
        <v/>
      </c>
      <c r="O58" s="1" t="str">
        <f t="shared" si="6"/>
        <v/>
      </c>
      <c r="P58" s="1" t="str">
        <f t="shared" si="7"/>
        <v/>
      </c>
      <c r="Q58" s="1" t="str">
        <f t="shared" si="8"/>
        <v/>
      </c>
      <c r="R58" s="1" t="str">
        <f t="shared" si="9"/>
        <v/>
      </c>
      <c r="S58" s="1" t="str">
        <f t="shared" si="33"/>
        <v/>
      </c>
      <c r="T58" s="1" t="str">
        <f t="shared" si="34"/>
        <v/>
      </c>
      <c r="U58" s="1" t="str">
        <f t="shared" si="35"/>
        <v/>
      </c>
    </row>
    <row r="59" spans="1:21" x14ac:dyDescent="0.25">
      <c r="A59" s="228" t="s">
        <v>107</v>
      </c>
      <c r="B59" s="229" t="s">
        <v>108</v>
      </c>
      <c r="C59" s="64">
        <f t="shared" ref="C59:J59" si="36">+C19-C41</f>
        <v>0</v>
      </c>
      <c r="D59" s="65">
        <f t="shared" si="36"/>
        <v>0</v>
      </c>
      <c r="E59" s="65">
        <f t="shared" si="36"/>
        <v>0</v>
      </c>
      <c r="F59" s="67">
        <f t="shared" si="36"/>
        <v>0</v>
      </c>
      <c r="G59" s="67">
        <f t="shared" si="36"/>
        <v>0</v>
      </c>
      <c r="H59" s="67">
        <f t="shared" si="36"/>
        <v>0</v>
      </c>
      <c r="I59" s="67">
        <f t="shared" si="36"/>
        <v>0</v>
      </c>
      <c r="J59" s="68">
        <f t="shared" si="36"/>
        <v>0</v>
      </c>
      <c r="L59" s="1" t="str">
        <f t="shared" si="3"/>
        <v/>
      </c>
      <c r="M59" s="1" t="str">
        <f t="shared" si="4"/>
        <v/>
      </c>
      <c r="N59" s="1" t="str">
        <f t="shared" si="5"/>
        <v/>
      </c>
      <c r="O59" s="1" t="str">
        <f t="shared" si="6"/>
        <v/>
      </c>
      <c r="P59" s="1" t="str">
        <f t="shared" si="7"/>
        <v/>
      </c>
      <c r="Q59" s="1" t="str">
        <f t="shared" si="8"/>
        <v/>
      </c>
      <c r="R59" s="1" t="str">
        <f t="shared" si="9"/>
        <v/>
      </c>
    </row>
    <row r="60" spans="1:21" x14ac:dyDescent="0.25">
      <c r="A60" s="182" t="s">
        <v>109</v>
      </c>
      <c r="B60" s="181">
        <v>75</v>
      </c>
      <c r="C60" s="1">
        <f>SUM(C61:C64)</f>
        <v>0</v>
      </c>
      <c r="D60" s="1">
        <f>SUM(D61:D64)</f>
        <v>0</v>
      </c>
      <c r="E60" s="1">
        <f t="shared" ref="E60:J60" si="37">SUM(E61:E64)</f>
        <v>0</v>
      </c>
      <c r="F60" s="1">
        <f t="shared" si="37"/>
        <v>0</v>
      </c>
      <c r="G60" s="1">
        <f t="shared" si="37"/>
        <v>0</v>
      </c>
      <c r="H60" s="1">
        <f t="shared" si="37"/>
        <v>0</v>
      </c>
      <c r="I60" s="1">
        <f t="shared" si="37"/>
        <v>0</v>
      </c>
      <c r="J60" s="1">
        <f t="shared" si="37"/>
        <v>0</v>
      </c>
      <c r="L60" s="1" t="str">
        <f t="shared" si="3"/>
        <v/>
      </c>
      <c r="M60" s="1" t="str">
        <f t="shared" si="4"/>
        <v/>
      </c>
      <c r="N60" s="1" t="str">
        <f t="shared" si="5"/>
        <v/>
      </c>
      <c r="O60" s="1" t="str">
        <f t="shared" si="6"/>
        <v/>
      </c>
      <c r="P60" s="1" t="str">
        <f t="shared" si="7"/>
        <v/>
      </c>
      <c r="Q60" s="1" t="str">
        <f t="shared" si="8"/>
        <v/>
      </c>
      <c r="R60" s="1" t="str">
        <f t="shared" si="9"/>
        <v/>
      </c>
    </row>
    <row r="61" spans="1:21" x14ac:dyDescent="0.25">
      <c r="A61" s="172" t="s">
        <v>110</v>
      </c>
      <c r="B61" s="184">
        <v>750</v>
      </c>
      <c r="C61" s="1">
        <f>'Balans + RR'!E130</f>
        <v>0</v>
      </c>
      <c r="D61" s="2">
        <v>0</v>
      </c>
      <c r="E61" s="2">
        <v>0</v>
      </c>
      <c r="F61" s="2">
        <v>0</v>
      </c>
      <c r="G61" s="2">
        <v>0</v>
      </c>
      <c r="H61" s="2">
        <v>0</v>
      </c>
      <c r="I61" s="2">
        <v>0</v>
      </c>
      <c r="J61" s="2">
        <v>0</v>
      </c>
      <c r="L61" s="1" t="str">
        <f t="shared" si="3"/>
        <v/>
      </c>
      <c r="M61" s="1" t="str">
        <f t="shared" si="4"/>
        <v/>
      </c>
      <c r="N61" s="1" t="str">
        <f t="shared" si="5"/>
        <v/>
      </c>
      <c r="O61" s="1" t="str">
        <f t="shared" si="6"/>
        <v/>
      </c>
      <c r="P61" s="1" t="str">
        <f t="shared" si="7"/>
        <v/>
      </c>
      <c r="Q61" s="1" t="str">
        <f t="shared" si="8"/>
        <v/>
      </c>
      <c r="R61" s="1" t="str">
        <f t="shared" si="9"/>
        <v/>
      </c>
    </row>
    <row r="62" spans="1:21" x14ac:dyDescent="0.25">
      <c r="A62" s="172" t="s">
        <v>111</v>
      </c>
      <c r="B62" s="184">
        <v>751</v>
      </c>
      <c r="C62" s="1">
        <f>'Balans + RR'!E131</f>
        <v>0</v>
      </c>
      <c r="D62" s="2">
        <v>0</v>
      </c>
      <c r="E62" s="2">
        <v>0</v>
      </c>
      <c r="F62" s="2">
        <v>0</v>
      </c>
      <c r="G62" s="2">
        <v>0</v>
      </c>
      <c r="H62" s="2">
        <v>0</v>
      </c>
      <c r="I62" s="2">
        <v>0</v>
      </c>
      <c r="J62" s="2">
        <v>0</v>
      </c>
      <c r="L62" s="1" t="str">
        <f t="shared" si="3"/>
        <v/>
      </c>
      <c r="M62" s="1" t="str">
        <f t="shared" si="4"/>
        <v/>
      </c>
      <c r="N62" s="1" t="str">
        <f t="shared" si="5"/>
        <v/>
      </c>
      <c r="O62" s="1" t="str">
        <f t="shared" si="6"/>
        <v/>
      </c>
      <c r="P62" s="1" t="str">
        <f t="shared" si="7"/>
        <v/>
      </c>
      <c r="Q62" s="1" t="str">
        <f t="shared" si="8"/>
        <v/>
      </c>
      <c r="R62" s="1" t="str">
        <f t="shared" si="9"/>
        <v/>
      </c>
    </row>
    <row r="63" spans="1:21" x14ac:dyDescent="0.25">
      <c r="A63" s="172" t="s">
        <v>112</v>
      </c>
      <c r="B63" s="184" t="s">
        <v>113</v>
      </c>
      <c r="C63" s="1">
        <f>'Balans + RR'!E132</f>
        <v>0</v>
      </c>
      <c r="D63" s="2">
        <v>0</v>
      </c>
      <c r="E63" s="2">
        <v>0</v>
      </c>
      <c r="F63" s="2">
        <v>0</v>
      </c>
      <c r="G63" s="2">
        <v>0</v>
      </c>
      <c r="H63" s="2">
        <v>0</v>
      </c>
      <c r="I63" s="2">
        <v>0</v>
      </c>
      <c r="J63" s="2">
        <v>0</v>
      </c>
      <c r="L63" s="1" t="str">
        <f t="shared" si="3"/>
        <v/>
      </c>
      <c r="M63" s="1" t="str">
        <f t="shared" si="4"/>
        <v/>
      </c>
      <c r="N63" s="1" t="str">
        <f t="shared" si="5"/>
        <v/>
      </c>
      <c r="O63" s="1" t="str">
        <f t="shared" si="6"/>
        <v/>
      </c>
      <c r="P63" s="1" t="str">
        <f t="shared" si="7"/>
        <v/>
      </c>
      <c r="Q63" s="1" t="str">
        <f t="shared" si="8"/>
        <v/>
      </c>
      <c r="R63" s="1" t="str">
        <f t="shared" si="9"/>
        <v/>
      </c>
    </row>
    <row r="64" spans="1:21" x14ac:dyDescent="0.25">
      <c r="A64" s="183" t="s">
        <v>250</v>
      </c>
      <c r="B64" s="184" t="s">
        <v>251</v>
      </c>
      <c r="C64" s="1">
        <f>'Balans + RR'!E133</f>
        <v>0</v>
      </c>
      <c r="D64" s="2">
        <v>0</v>
      </c>
      <c r="E64" s="2">
        <v>0</v>
      </c>
      <c r="F64" s="2">
        <v>0</v>
      </c>
      <c r="G64" s="2">
        <v>0</v>
      </c>
      <c r="H64" s="2">
        <v>0</v>
      </c>
      <c r="I64" s="2">
        <v>0</v>
      </c>
      <c r="J64" s="2">
        <v>0</v>
      </c>
      <c r="L64" s="1"/>
      <c r="M64" s="1"/>
      <c r="N64" s="1"/>
      <c r="O64" s="1"/>
      <c r="P64" s="1"/>
      <c r="Q64" s="1"/>
      <c r="R64" s="1"/>
    </row>
    <row r="65" spans="1:19" x14ac:dyDescent="0.25">
      <c r="A65" s="182" t="s">
        <v>114</v>
      </c>
      <c r="B65" s="181">
        <v>65</v>
      </c>
      <c r="C65" s="1">
        <f>SUM(C66:C71)</f>
        <v>0</v>
      </c>
      <c r="D65" s="1">
        <f>SUM(D66:D71)</f>
        <v>0</v>
      </c>
      <c r="E65" s="1">
        <f t="shared" ref="E65:J65" si="38">SUM(E66:E71)</f>
        <v>0</v>
      </c>
      <c r="F65" s="1">
        <f t="shared" si="38"/>
        <v>0</v>
      </c>
      <c r="G65" s="1">
        <f t="shared" si="38"/>
        <v>0</v>
      </c>
      <c r="H65" s="1">
        <f t="shared" si="38"/>
        <v>0</v>
      </c>
      <c r="I65" s="1">
        <f t="shared" si="38"/>
        <v>0</v>
      </c>
      <c r="J65" s="1">
        <f t="shared" si="38"/>
        <v>0</v>
      </c>
      <c r="L65" s="1" t="str">
        <f t="shared" si="3"/>
        <v/>
      </c>
      <c r="M65" s="1" t="str">
        <f t="shared" ref="M65:M76" si="39">IFERROR((E65/D65)*100,"")</f>
        <v/>
      </c>
      <c r="N65" s="1" t="str">
        <f t="shared" ref="N65:N76" si="40">IFERROR((F65/E65)*100,"")</f>
        <v/>
      </c>
      <c r="O65" s="1" t="str">
        <f t="shared" ref="O65:O76" si="41">IFERROR((G65/F65)*100,"")</f>
        <v/>
      </c>
      <c r="P65" s="1" t="str">
        <f t="shared" ref="P65:P76" si="42">IFERROR((H65/G65)*100,"")</f>
        <v/>
      </c>
      <c r="Q65" s="1" t="str">
        <f t="shared" ref="Q65:Q76" si="43">IFERROR((I65/H65)*100,"")</f>
        <v/>
      </c>
      <c r="R65" s="1" t="str">
        <f t="shared" ref="R65:R76" si="44">IFERROR((J65/I65)*100,"")</f>
        <v/>
      </c>
      <c r="S65" s="1" t="str">
        <f t="shared" ref="S65:S76" si="45">IFERROR((K65/J65)*100,"")</f>
        <v/>
      </c>
    </row>
    <row r="66" spans="1:19" x14ac:dyDescent="0.25">
      <c r="A66" s="172" t="s">
        <v>148</v>
      </c>
      <c r="B66" s="184">
        <v>650</v>
      </c>
      <c r="C66" s="1">
        <f>'Balans + RR'!E135</f>
        <v>0</v>
      </c>
      <c r="D66" s="2">
        <v>0</v>
      </c>
      <c r="E66" s="2">
        <v>0</v>
      </c>
      <c r="F66" s="2">
        <v>0</v>
      </c>
      <c r="G66" s="2">
        <v>0</v>
      </c>
      <c r="H66" s="2">
        <v>0</v>
      </c>
      <c r="I66" s="2">
        <v>0</v>
      </c>
      <c r="J66" s="2">
        <v>0</v>
      </c>
      <c r="L66" s="1" t="str">
        <f t="shared" si="3"/>
        <v/>
      </c>
      <c r="M66" s="1" t="str">
        <f t="shared" si="39"/>
        <v/>
      </c>
      <c r="N66" s="1" t="str">
        <f t="shared" si="40"/>
        <v/>
      </c>
      <c r="O66" s="1" t="str">
        <f t="shared" si="41"/>
        <v/>
      </c>
      <c r="P66" s="1" t="str">
        <f t="shared" si="42"/>
        <v/>
      </c>
      <c r="Q66" s="1" t="str">
        <f t="shared" si="43"/>
        <v/>
      </c>
      <c r="R66" s="1" t="str">
        <f t="shared" si="44"/>
        <v/>
      </c>
      <c r="S66" s="1" t="str">
        <f t="shared" si="45"/>
        <v/>
      </c>
    </row>
    <row r="67" spans="1:19" x14ac:dyDescent="0.25">
      <c r="A67" s="172" t="s">
        <v>149</v>
      </c>
      <c r="B67" s="184">
        <v>650</v>
      </c>
      <c r="C67" s="1"/>
      <c r="D67" s="2">
        <v>0</v>
      </c>
      <c r="E67" s="2">
        <v>0</v>
      </c>
      <c r="F67" s="2">
        <v>0</v>
      </c>
      <c r="G67" s="2">
        <v>0</v>
      </c>
      <c r="H67" s="2">
        <v>0</v>
      </c>
      <c r="I67" s="2">
        <v>0</v>
      </c>
      <c r="J67" s="2">
        <v>0</v>
      </c>
      <c r="L67" s="1" t="str">
        <f t="shared" si="3"/>
        <v/>
      </c>
      <c r="M67" s="1" t="str">
        <f t="shared" si="39"/>
        <v/>
      </c>
      <c r="N67" s="1" t="str">
        <f t="shared" si="40"/>
        <v/>
      </c>
      <c r="O67" s="1" t="str">
        <f t="shared" si="41"/>
        <v/>
      </c>
      <c r="P67" s="1" t="str">
        <f t="shared" si="42"/>
        <v/>
      </c>
      <c r="Q67" s="1" t="str">
        <f t="shared" si="43"/>
        <v/>
      </c>
      <c r="R67" s="1" t="str">
        <f t="shared" si="44"/>
        <v/>
      </c>
      <c r="S67" s="1" t="str">
        <f t="shared" si="45"/>
        <v/>
      </c>
    </row>
    <row r="68" spans="1:19" x14ac:dyDescent="0.25">
      <c r="A68" s="172" t="s">
        <v>150</v>
      </c>
      <c r="B68" s="184">
        <v>650</v>
      </c>
      <c r="C68" s="1"/>
      <c r="D68" s="2">
        <v>0</v>
      </c>
      <c r="E68" s="2">
        <v>0</v>
      </c>
      <c r="F68" s="2">
        <v>0</v>
      </c>
      <c r="G68" s="2">
        <v>0</v>
      </c>
      <c r="H68" s="2">
        <v>0</v>
      </c>
      <c r="I68" s="2">
        <v>0</v>
      </c>
      <c r="J68" s="2">
        <v>0</v>
      </c>
      <c r="L68" s="1" t="str">
        <f t="shared" si="3"/>
        <v/>
      </c>
      <c r="M68" s="1" t="str">
        <f t="shared" si="39"/>
        <v/>
      </c>
      <c r="N68" s="1" t="str">
        <f t="shared" si="40"/>
        <v/>
      </c>
      <c r="O68" s="1" t="str">
        <f t="shared" si="41"/>
        <v/>
      </c>
      <c r="P68" s="1" t="str">
        <f t="shared" si="42"/>
        <v/>
      </c>
      <c r="Q68" s="1" t="str">
        <f t="shared" si="43"/>
        <v/>
      </c>
      <c r="R68" s="1" t="str">
        <f t="shared" si="44"/>
        <v/>
      </c>
      <c r="S68" s="1" t="str">
        <f t="shared" si="45"/>
        <v/>
      </c>
    </row>
    <row r="69" spans="1:19" x14ac:dyDescent="0.25">
      <c r="A69" s="172" t="s">
        <v>116</v>
      </c>
      <c r="B69" s="184">
        <v>651</v>
      </c>
      <c r="C69" s="1">
        <f>'Balans + RR'!E136</f>
        <v>0</v>
      </c>
      <c r="D69" s="2">
        <v>0</v>
      </c>
      <c r="E69" s="2">
        <v>0</v>
      </c>
      <c r="F69" s="2">
        <v>0</v>
      </c>
      <c r="G69" s="2">
        <v>0</v>
      </c>
      <c r="H69" s="2">
        <v>0</v>
      </c>
      <c r="I69" s="2">
        <v>0</v>
      </c>
      <c r="J69" s="2">
        <v>0</v>
      </c>
      <c r="L69" s="1" t="str">
        <f t="shared" si="3"/>
        <v/>
      </c>
      <c r="M69" s="1" t="str">
        <f t="shared" si="39"/>
        <v/>
      </c>
      <c r="N69" s="1" t="str">
        <f t="shared" si="40"/>
        <v/>
      </c>
      <c r="O69" s="1" t="str">
        <f t="shared" si="41"/>
        <v/>
      </c>
      <c r="P69" s="1" t="str">
        <f t="shared" si="42"/>
        <v/>
      </c>
      <c r="Q69" s="1" t="str">
        <f t="shared" si="43"/>
        <v/>
      </c>
      <c r="R69" s="1" t="str">
        <f t="shared" si="44"/>
        <v/>
      </c>
      <c r="S69" s="1" t="str">
        <f t="shared" si="45"/>
        <v/>
      </c>
    </row>
    <row r="70" spans="1:19" x14ac:dyDescent="0.25">
      <c r="A70" s="172" t="s">
        <v>117</v>
      </c>
      <c r="B70" s="184" t="s">
        <v>118</v>
      </c>
      <c r="C70" s="1">
        <f>'Balans + RR'!E137</f>
        <v>0</v>
      </c>
      <c r="D70" s="2">
        <v>0</v>
      </c>
      <c r="E70" s="2">
        <v>0</v>
      </c>
      <c r="F70" s="2">
        <v>0</v>
      </c>
      <c r="G70" s="2">
        <v>0</v>
      </c>
      <c r="H70" s="2">
        <v>0</v>
      </c>
      <c r="I70" s="2">
        <v>0</v>
      </c>
      <c r="J70" s="2">
        <v>0</v>
      </c>
      <c r="L70" s="1" t="str">
        <f t="shared" si="3"/>
        <v/>
      </c>
      <c r="M70" s="1" t="str">
        <f t="shared" si="39"/>
        <v/>
      </c>
      <c r="N70" s="1" t="str">
        <f t="shared" si="40"/>
        <v/>
      </c>
      <c r="O70" s="1" t="str">
        <f t="shared" si="41"/>
        <v/>
      </c>
      <c r="P70" s="1" t="str">
        <f t="shared" si="42"/>
        <v/>
      </c>
      <c r="Q70" s="1" t="str">
        <f t="shared" si="43"/>
        <v/>
      </c>
      <c r="R70" s="1" t="str">
        <f t="shared" si="44"/>
        <v/>
      </c>
      <c r="S70" s="1" t="str">
        <f t="shared" si="45"/>
        <v/>
      </c>
    </row>
    <row r="71" spans="1:19" x14ac:dyDescent="0.25">
      <c r="A71" s="183" t="s">
        <v>248</v>
      </c>
      <c r="B71" s="184" t="s">
        <v>249</v>
      </c>
      <c r="C71" s="1">
        <f>'Balans + RR'!E138</f>
        <v>0</v>
      </c>
      <c r="D71" s="2">
        <v>0</v>
      </c>
      <c r="E71" s="2">
        <v>0</v>
      </c>
      <c r="F71" s="2">
        <v>0</v>
      </c>
      <c r="G71" s="2">
        <v>0</v>
      </c>
      <c r="H71" s="2">
        <v>0</v>
      </c>
      <c r="I71" s="2">
        <v>0</v>
      </c>
      <c r="J71" s="2">
        <v>0</v>
      </c>
      <c r="L71" s="1" t="str">
        <f t="shared" si="3"/>
        <v/>
      </c>
      <c r="M71" s="1" t="str">
        <f t="shared" si="39"/>
        <v/>
      </c>
      <c r="N71" s="1" t="str">
        <f t="shared" si="40"/>
        <v/>
      </c>
      <c r="O71" s="1" t="str">
        <f t="shared" si="41"/>
        <v/>
      </c>
      <c r="P71" s="1" t="str">
        <f t="shared" si="42"/>
        <v/>
      </c>
      <c r="Q71" s="1" t="str">
        <f t="shared" si="43"/>
        <v/>
      </c>
      <c r="R71" s="1" t="str">
        <f t="shared" si="44"/>
        <v/>
      </c>
      <c r="S71" s="1" t="str">
        <f t="shared" si="45"/>
        <v/>
      </c>
    </row>
    <row r="72" spans="1:19" x14ac:dyDescent="0.25">
      <c r="A72" s="180" t="s">
        <v>252</v>
      </c>
      <c r="B72" s="181" t="s">
        <v>270</v>
      </c>
      <c r="C72" s="64">
        <f>C59+C60-C65</f>
        <v>0</v>
      </c>
      <c r="D72" s="64">
        <f t="shared" ref="D72:J72" si="46">D59+D60-D65</f>
        <v>0</v>
      </c>
      <c r="E72" s="64">
        <f t="shared" si="46"/>
        <v>0</v>
      </c>
      <c r="F72" s="64">
        <f t="shared" si="46"/>
        <v>0</v>
      </c>
      <c r="G72" s="64">
        <f t="shared" si="46"/>
        <v>0</v>
      </c>
      <c r="H72" s="64">
        <f t="shared" si="46"/>
        <v>0</v>
      </c>
      <c r="I72" s="64">
        <f t="shared" si="46"/>
        <v>0</v>
      </c>
      <c r="J72" s="64">
        <f t="shared" si="46"/>
        <v>0</v>
      </c>
      <c r="L72" s="1" t="str">
        <f t="shared" si="3"/>
        <v/>
      </c>
      <c r="M72" s="1" t="str">
        <f t="shared" si="39"/>
        <v/>
      </c>
      <c r="N72" s="1" t="str">
        <f t="shared" si="40"/>
        <v/>
      </c>
      <c r="O72" s="1" t="str">
        <f t="shared" si="41"/>
        <v/>
      </c>
      <c r="P72" s="1" t="str">
        <f t="shared" si="42"/>
        <v/>
      </c>
      <c r="Q72" s="1" t="str">
        <f t="shared" si="43"/>
        <v/>
      </c>
      <c r="R72" s="1" t="str">
        <f t="shared" si="44"/>
        <v/>
      </c>
      <c r="S72" s="1" t="str">
        <f t="shared" si="45"/>
        <v/>
      </c>
    </row>
    <row r="73" spans="1:19" x14ac:dyDescent="0.25">
      <c r="A73" s="182" t="s">
        <v>124</v>
      </c>
      <c r="B73" s="191" t="s">
        <v>125</v>
      </c>
      <c r="C73" s="1">
        <f t="shared" ref="C73:J73" si="47">C75-C74</f>
        <v>0</v>
      </c>
      <c r="D73" s="1">
        <f t="shared" si="47"/>
        <v>0</v>
      </c>
      <c r="E73" s="1">
        <f t="shared" si="47"/>
        <v>0</v>
      </c>
      <c r="F73" s="1">
        <f t="shared" si="47"/>
        <v>0</v>
      </c>
      <c r="G73" s="1">
        <f t="shared" ref="G73:H73" si="48">G75-G74</f>
        <v>0</v>
      </c>
      <c r="H73" s="1">
        <f t="shared" si="48"/>
        <v>0</v>
      </c>
      <c r="I73" s="1">
        <f t="shared" si="47"/>
        <v>0</v>
      </c>
      <c r="J73" s="1">
        <f t="shared" si="47"/>
        <v>0</v>
      </c>
      <c r="L73" s="1" t="str">
        <f t="shared" si="3"/>
        <v/>
      </c>
      <c r="M73" s="1" t="str">
        <f t="shared" si="39"/>
        <v/>
      </c>
      <c r="N73" s="1" t="str">
        <f t="shared" si="40"/>
        <v/>
      </c>
      <c r="O73" s="1" t="str">
        <f t="shared" si="41"/>
        <v/>
      </c>
      <c r="P73" s="1" t="str">
        <f t="shared" si="42"/>
        <v/>
      </c>
      <c r="Q73" s="1" t="str">
        <f t="shared" si="43"/>
        <v/>
      </c>
      <c r="R73" s="1" t="str">
        <f t="shared" si="44"/>
        <v/>
      </c>
      <c r="S73" s="1" t="str">
        <f t="shared" si="45"/>
        <v/>
      </c>
    </row>
    <row r="74" spans="1:19" x14ac:dyDescent="0.25">
      <c r="A74" s="172" t="s">
        <v>126</v>
      </c>
      <c r="B74" s="192" t="s">
        <v>127</v>
      </c>
      <c r="C74" s="1">
        <f>'Balans + RR'!E141</f>
        <v>0</v>
      </c>
      <c r="D74" s="2">
        <v>0</v>
      </c>
      <c r="E74" s="2">
        <v>0</v>
      </c>
      <c r="F74" s="2">
        <v>0</v>
      </c>
      <c r="G74" s="2">
        <v>0</v>
      </c>
      <c r="H74" s="2">
        <v>0</v>
      </c>
      <c r="I74" s="2">
        <v>0</v>
      </c>
      <c r="J74" s="2">
        <v>0</v>
      </c>
      <c r="L74" s="1" t="str">
        <f t="shared" si="3"/>
        <v/>
      </c>
      <c r="M74" s="1" t="str">
        <f t="shared" si="39"/>
        <v/>
      </c>
      <c r="N74" s="1" t="str">
        <f t="shared" si="40"/>
        <v/>
      </c>
      <c r="O74" s="1" t="str">
        <f t="shared" si="41"/>
        <v/>
      </c>
      <c r="P74" s="1" t="str">
        <f t="shared" si="42"/>
        <v/>
      </c>
      <c r="Q74" s="1" t="str">
        <f t="shared" si="43"/>
        <v/>
      </c>
      <c r="R74" s="1" t="str">
        <f t="shared" si="44"/>
        <v/>
      </c>
      <c r="S74" s="1" t="str">
        <f t="shared" si="45"/>
        <v/>
      </c>
    </row>
    <row r="75" spans="1:19" x14ac:dyDescent="0.25">
      <c r="A75" s="172" t="s">
        <v>128</v>
      </c>
      <c r="B75" s="192">
        <v>77</v>
      </c>
      <c r="C75" s="1">
        <f>'Balans + RR'!E142</f>
        <v>0</v>
      </c>
      <c r="D75" s="2">
        <v>0</v>
      </c>
      <c r="E75" s="2">
        <v>0</v>
      </c>
      <c r="F75" s="2">
        <v>0</v>
      </c>
      <c r="G75" s="2">
        <v>0</v>
      </c>
      <c r="H75" s="2">
        <v>0</v>
      </c>
      <c r="I75" s="2">
        <v>0</v>
      </c>
      <c r="J75" s="2">
        <v>0</v>
      </c>
      <c r="L75" s="1" t="str">
        <f t="shared" si="3"/>
        <v/>
      </c>
      <c r="M75" s="1" t="str">
        <f t="shared" si="39"/>
        <v/>
      </c>
      <c r="N75" s="1" t="str">
        <f t="shared" si="40"/>
        <v/>
      </c>
      <c r="O75" s="1" t="str">
        <f t="shared" si="41"/>
        <v/>
      </c>
      <c r="P75" s="1" t="str">
        <f t="shared" si="42"/>
        <v/>
      </c>
      <c r="Q75" s="1" t="str">
        <f t="shared" si="43"/>
        <v/>
      </c>
      <c r="R75" s="1" t="str">
        <f t="shared" si="44"/>
        <v/>
      </c>
      <c r="S75" s="1" t="str">
        <f t="shared" si="45"/>
        <v/>
      </c>
    </row>
    <row r="76" spans="1:19" x14ac:dyDescent="0.25">
      <c r="A76" s="228" t="s">
        <v>129</v>
      </c>
      <c r="B76" s="231" t="s">
        <v>130</v>
      </c>
      <c r="C76" s="64">
        <f t="shared" ref="C76:J76" si="49">C72+C73</f>
        <v>0</v>
      </c>
      <c r="D76" s="65">
        <f t="shared" si="49"/>
        <v>0</v>
      </c>
      <c r="E76" s="65">
        <f t="shared" si="49"/>
        <v>0</v>
      </c>
      <c r="F76" s="65">
        <f t="shared" si="49"/>
        <v>0</v>
      </c>
      <c r="G76" s="65">
        <f t="shared" ref="G76:H76" si="50">G72+G73</f>
        <v>0</v>
      </c>
      <c r="H76" s="65">
        <f t="shared" si="50"/>
        <v>0</v>
      </c>
      <c r="I76" s="65">
        <f t="shared" si="49"/>
        <v>0</v>
      </c>
      <c r="J76" s="66">
        <f t="shared" si="49"/>
        <v>0</v>
      </c>
      <c r="L76" s="1" t="str">
        <f t="shared" si="3"/>
        <v/>
      </c>
      <c r="M76" s="1" t="str">
        <f t="shared" si="39"/>
        <v/>
      </c>
      <c r="N76" s="1" t="str">
        <f t="shared" si="40"/>
        <v/>
      </c>
      <c r="O76" s="1" t="str">
        <f t="shared" si="41"/>
        <v/>
      </c>
      <c r="P76" s="1" t="str">
        <f t="shared" si="42"/>
        <v/>
      </c>
      <c r="Q76" s="1" t="str">
        <f t="shared" si="43"/>
        <v/>
      </c>
      <c r="R76" s="1" t="str">
        <f t="shared" si="44"/>
        <v/>
      </c>
      <c r="S76" s="1" t="str">
        <f t="shared" si="45"/>
        <v/>
      </c>
    </row>
    <row r="77" spans="1:19" x14ac:dyDescent="0.25">
      <c r="A77" s="58"/>
      <c r="B77" s="60"/>
      <c r="C77" s="69"/>
      <c r="D77" s="61"/>
      <c r="E77" s="61"/>
      <c r="F77" s="61"/>
      <c r="G77" s="61"/>
      <c r="H77" s="61"/>
      <c r="I77" s="61"/>
      <c r="J77" s="61"/>
    </row>
    <row r="78" spans="1:19" s="14" customFormat="1" x14ac:dyDescent="0.25">
      <c r="B78" s="57" t="s">
        <v>569</v>
      </c>
      <c r="C78" s="314">
        <f>C18</f>
        <v>2021</v>
      </c>
      <c r="D78" s="314">
        <f t="shared" ref="D78:J78" si="51">D18</f>
        <v>2022</v>
      </c>
      <c r="E78" s="314">
        <f t="shared" si="51"/>
        <v>2023</v>
      </c>
      <c r="F78" s="314">
        <f t="shared" si="51"/>
        <v>2024</v>
      </c>
      <c r="G78" s="314">
        <f t="shared" si="51"/>
        <v>2025</v>
      </c>
      <c r="H78" s="314">
        <f t="shared" si="51"/>
        <v>2026</v>
      </c>
      <c r="I78" s="314">
        <f t="shared" si="51"/>
        <v>2027</v>
      </c>
      <c r="J78" s="314">
        <f t="shared" si="51"/>
        <v>2028</v>
      </c>
    </row>
    <row r="79" spans="1:19" x14ac:dyDescent="0.25">
      <c r="C79" s="63"/>
      <c r="D79" s="63"/>
      <c r="E79" s="63"/>
      <c r="F79" s="63"/>
      <c r="G79" s="63"/>
      <c r="H79" s="63"/>
      <c r="I79" s="63"/>
      <c r="J79" s="63"/>
    </row>
    <row r="86" spans="1:3" x14ac:dyDescent="0.25">
      <c r="A86" s="10"/>
      <c r="C86" s="1"/>
    </row>
  </sheetData>
  <phoneticPr fontId="8" type="noConversion"/>
  <pageMargins left="0.78740157480314965" right="0.78740157480314965" top="0.78740157480314965" bottom="0.98425196850393704" header="0.51181102362204722" footer="0.51181102362204722"/>
  <pageSetup paperSize="9" scale="42" fitToHeight="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65B2C7D0-2B2A-46CF-BF60-72922DB60C96}">
            <xm:f>AND('Balans + RR'!$B$18="klassiek", "klassiek+forfait")</xm:f>
            <x14:dxf>
              <font>
                <strike/>
              </font>
              <fill>
                <patternFill patternType="darkTrellis"/>
              </fill>
            </x14:dxf>
          </x14:cfRule>
          <xm:sqref>A29:J29</xm:sqref>
        </x14:conditionalFormatting>
        <x14:conditionalFormatting xmlns:xm="http://schemas.microsoft.com/office/excel/2006/main">
          <x14:cfRule type="expression" priority="3" id="{03F65A16-67AF-4F17-878F-5836897D8825}">
            <xm:f>AND('Balans + RR'!$B$18&lt;&gt;"klassiek",'Balans + RR'!$B$18&lt;&gt;"klassiek+forfait")</xm:f>
            <x14:dxf>
              <font>
                <strike/>
              </font>
              <fill>
                <patternFill patternType="darkTrellis"/>
              </fill>
            </x14:dxf>
          </x14:cfRule>
          <xm:sqref>A31:J31</xm:sqref>
        </x14:conditionalFormatting>
        <x14:conditionalFormatting xmlns:xm="http://schemas.microsoft.com/office/excel/2006/main">
          <x14:cfRule type="expression" priority="2" id="{2D816900-9028-43BF-86E5-60A639ABFE65}">
            <xm:f>AND('Balans + RR'!$B$18="klassiek", 'Balans + RR'!$B$18&lt;&gt;"klassiek+forfait")</xm:f>
            <x14:dxf>
              <font>
                <strike/>
              </font>
              <fill>
                <patternFill patternType="darkTrellis"/>
              </fill>
            </x14:dxf>
          </x14:cfRule>
          <xm:sqref>A21:J23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L106"/>
  <sheetViews>
    <sheetView topLeftCell="A19" workbookViewId="0">
      <selection activeCell="A41" sqref="A41"/>
    </sheetView>
  </sheetViews>
  <sheetFormatPr defaultRowHeight="13.2" x14ac:dyDescent="0.25"/>
  <cols>
    <col min="1" max="1" width="67.5546875" customWidth="1"/>
    <col min="2" max="2" width="5.5546875" style="7" bestFit="1" customWidth="1"/>
    <col min="3" max="3" width="27.109375" style="4" customWidth="1"/>
    <col min="4" max="4" width="19.21875" style="4" customWidth="1"/>
    <col min="5" max="8" width="16.6640625" style="4" customWidth="1"/>
    <col min="9" max="9" width="16.6640625" customWidth="1"/>
    <col min="10" max="10" width="18.88671875" customWidth="1"/>
    <col min="11" max="11" width="9.77734375" bestFit="1" customWidth="1"/>
  </cols>
  <sheetData>
    <row r="1" spans="1:12" x14ac:dyDescent="0.25">
      <c r="A1" s="236" t="s">
        <v>279</v>
      </c>
      <c r="C1" s="238" t="s">
        <v>282</v>
      </c>
      <c r="D1" s="57" t="s">
        <v>370</v>
      </c>
    </row>
    <row r="2" spans="1:12" x14ac:dyDescent="0.25">
      <c r="D2" s="237" t="s">
        <v>530</v>
      </c>
    </row>
    <row r="3" spans="1:12" x14ac:dyDescent="0.25">
      <c r="D3" s="237" t="s">
        <v>531</v>
      </c>
    </row>
    <row r="4" spans="1:12" x14ac:dyDescent="0.25">
      <c r="D4" s="240" t="s">
        <v>532</v>
      </c>
    </row>
    <row r="6" spans="1:12" x14ac:dyDescent="0.25">
      <c r="C6" s="238" t="s">
        <v>284</v>
      </c>
      <c r="D6" s="237" t="s">
        <v>533</v>
      </c>
    </row>
    <row r="7" spans="1:12" x14ac:dyDescent="0.25">
      <c r="D7" s="237"/>
    </row>
    <row r="8" spans="1:12" x14ac:dyDescent="0.25">
      <c r="A8" s="236" t="s">
        <v>285</v>
      </c>
      <c r="D8" s="240" t="str">
        <f xml:space="preserve"> "- het totaal aan 'vereffeningen van dit project' stemt overeen met de 'totale investeringskost' onder het volgende tabblad 'kostprijs+financiering'. Een eventueel verschil valt te verklaren doordat reeds vóór "&amp;C20&amp;" financiering plaats vond."</f>
        <v>- het totaal aan 'vereffeningen van dit project' stemt overeen met de 'totale investeringskost' onder het volgende tabblad 'kostprijs+financiering'. Een eventueel verschil valt te verklaren doordat reeds vóór 2021 financiering plaats vond.</v>
      </c>
      <c r="H8"/>
    </row>
    <row r="9" spans="1:12" x14ac:dyDescent="0.25">
      <c r="D9" s="240" t="s">
        <v>287</v>
      </c>
      <c r="H9"/>
    </row>
    <row r="10" spans="1:12" x14ac:dyDescent="0.25">
      <c r="D10" s="240" t="s">
        <v>289</v>
      </c>
      <c r="H10"/>
    </row>
    <row r="11" spans="1:12" x14ac:dyDescent="0.25">
      <c r="D11" s="240"/>
      <c r="E11" s="240" t="s">
        <v>290</v>
      </c>
      <c r="H11"/>
    </row>
    <row r="12" spans="1:12" x14ac:dyDescent="0.25">
      <c r="D12" s="240" t="s">
        <v>381</v>
      </c>
      <c r="E12" s="240"/>
      <c r="H12"/>
    </row>
    <row r="13" spans="1:12" x14ac:dyDescent="0.25">
      <c r="D13" s="240"/>
      <c r="E13" s="240"/>
      <c r="H13"/>
    </row>
    <row r="14" spans="1:12" x14ac:dyDescent="0.25">
      <c r="A14" s="236" t="s">
        <v>331</v>
      </c>
      <c r="D14" s="240" t="s">
        <v>424</v>
      </c>
      <c r="E14" s="240"/>
      <c r="H14"/>
      <c r="K14" s="239" t="str">
        <f>IF(_xlfn.XOR('Balans + RR'!E67&lt;&gt;0,SUM(D39:J39)&lt;&gt;0), "NOK","OK")</f>
        <v>OK</v>
      </c>
    </row>
    <row r="15" spans="1:12" x14ac:dyDescent="0.25">
      <c r="D15" s="240" t="s">
        <v>425</v>
      </c>
      <c r="E15" s="240"/>
      <c r="K15" s="239" t="str">
        <f>IF(_xlfn.XOR('Kostprijs + financiering'!C7&lt;&gt;0,SUM('Cashflow+liquiditeitenplanning'!E40:J40)&gt;0),"NOK","OK")</f>
        <v>OK</v>
      </c>
    </row>
    <row r="16" spans="1:12" x14ac:dyDescent="0.25">
      <c r="D16" s="240" t="s">
        <v>426</v>
      </c>
      <c r="E16" s="240"/>
      <c r="K16" s="260">
        <f>SUM(D51:J51)-'Kostprijs + financiering'!C2</f>
        <v>0</v>
      </c>
      <c r="L16" t="str">
        <f>IF(K16&lt;0, "Er werden te weinig vereffeningen opgenomen in de liquiditeitenplanning. Eventueel werd een deel van het investeringsproject reeds vóór de planningsperiode vereffend.","")</f>
        <v/>
      </c>
    </row>
    <row r="17" spans="1:12" x14ac:dyDescent="0.25">
      <c r="D17" s="240" t="s">
        <v>427</v>
      </c>
      <c r="E17" s="240"/>
      <c r="K17" s="260">
        <f>SUM(D59:J59)-'Kostprijs + financiering'!C7-'Kostprijs + financiering'!C8</f>
        <v>0</v>
      </c>
      <c r="L17" t="str">
        <f>IF(K17&lt;0,"De lening werd nog niet volledig opgenomen. Gelieve aan te vullen in de liquiditeitenplanning.","")</f>
        <v/>
      </c>
    </row>
    <row r="18" spans="1:12" x14ac:dyDescent="0.25">
      <c r="D18" s="240" t="s">
        <v>534</v>
      </c>
      <c r="E18" s="240"/>
      <c r="K18" s="260">
        <f>SUM(D66:J66)-'Kostprijs + financiering'!C10</f>
        <v>0</v>
      </c>
      <c r="L18" t="str">
        <f>IF(K18&lt;0,"De klassieke VIPA-subsidies werden nog niet volledig opgevraagd in de liquiditeitenplanning. Gelieve verder aan te vullen.","")</f>
        <v/>
      </c>
    </row>
    <row r="19" spans="1:12" ht="7.2" customHeight="1" x14ac:dyDescent="0.25"/>
    <row r="20" spans="1:12" x14ac:dyDescent="0.25">
      <c r="A20" s="132" t="s">
        <v>151</v>
      </c>
      <c r="B20" s="57" t="s">
        <v>86</v>
      </c>
      <c r="C20" s="63">
        <f>Meerjarenplanning!C18</f>
        <v>2021</v>
      </c>
      <c r="D20" s="63">
        <f>Meerjarenplanning!D18</f>
        <v>2022</v>
      </c>
      <c r="E20" s="63">
        <f>Meerjarenplanning!E18</f>
        <v>2023</v>
      </c>
      <c r="F20" s="63">
        <f>Meerjarenplanning!F18</f>
        <v>2024</v>
      </c>
      <c r="G20" s="63">
        <f>Meerjarenplanning!G18</f>
        <v>2025</v>
      </c>
      <c r="H20" s="63">
        <f>Meerjarenplanning!H18</f>
        <v>2026</v>
      </c>
      <c r="I20" s="63">
        <f>Meerjarenplanning!I18</f>
        <v>2027</v>
      </c>
      <c r="J20" s="63">
        <f>Meerjarenplanning!J18</f>
        <v>2028</v>
      </c>
    </row>
    <row r="21" spans="1:12" x14ac:dyDescent="0.25">
      <c r="A21" s="133" t="s">
        <v>152</v>
      </c>
      <c r="B21" s="70" t="s">
        <v>130</v>
      </c>
      <c r="C21" s="71">
        <f>Meerjarenplanning!C76</f>
        <v>0</v>
      </c>
      <c r="D21" s="71">
        <f>Meerjarenplanning!D76</f>
        <v>0</v>
      </c>
      <c r="E21" s="71">
        <f>Meerjarenplanning!E76</f>
        <v>0</v>
      </c>
      <c r="F21" s="71">
        <f>Meerjarenplanning!F76</f>
        <v>0</v>
      </c>
      <c r="G21" s="71">
        <f>Meerjarenplanning!G76</f>
        <v>0</v>
      </c>
      <c r="H21" s="71">
        <f>Meerjarenplanning!H76</f>
        <v>0</v>
      </c>
      <c r="I21" s="71">
        <f>Meerjarenplanning!I76</f>
        <v>0</v>
      </c>
      <c r="J21" s="71">
        <f>Meerjarenplanning!J76</f>
        <v>0</v>
      </c>
    </row>
    <row r="22" spans="1:12" x14ac:dyDescent="0.25">
      <c r="A22" s="134" t="s">
        <v>153</v>
      </c>
      <c r="B22" s="60"/>
      <c r="C22" s="8">
        <v>0</v>
      </c>
      <c r="D22" s="8">
        <v>0</v>
      </c>
      <c r="E22" s="8">
        <v>0</v>
      </c>
      <c r="F22" s="8">
        <v>0</v>
      </c>
      <c r="G22" s="8">
        <v>0</v>
      </c>
      <c r="H22" s="8">
        <v>0</v>
      </c>
      <c r="I22" s="8">
        <v>0</v>
      </c>
      <c r="J22" s="8">
        <v>0</v>
      </c>
    </row>
    <row r="23" spans="1:12" x14ac:dyDescent="0.25">
      <c r="A23" s="135" t="s">
        <v>154</v>
      </c>
      <c r="B23" s="57" t="s">
        <v>6</v>
      </c>
      <c r="C23" s="3">
        <f>SUM(C24:C26)</f>
        <v>0</v>
      </c>
      <c r="D23" s="3">
        <f t="shared" ref="D23:J23" si="0">SUM(D24:D26)</f>
        <v>0</v>
      </c>
      <c r="E23" s="3">
        <f t="shared" si="0"/>
        <v>0</v>
      </c>
      <c r="F23" s="3">
        <f t="shared" si="0"/>
        <v>0</v>
      </c>
      <c r="G23" s="3">
        <f t="shared" si="0"/>
        <v>0</v>
      </c>
      <c r="H23" s="3">
        <f t="shared" si="0"/>
        <v>0</v>
      </c>
      <c r="I23" s="3">
        <f t="shared" si="0"/>
        <v>0</v>
      </c>
      <c r="J23" s="3">
        <f t="shared" si="0"/>
        <v>0</v>
      </c>
    </row>
    <row r="24" spans="1:12" ht="26.4" x14ac:dyDescent="0.25">
      <c r="A24" s="136" t="s">
        <v>155</v>
      </c>
      <c r="B24" s="59">
        <v>630</v>
      </c>
      <c r="C24" s="5">
        <f>SUM(Meerjarenplanning!C45:C47)</f>
        <v>0</v>
      </c>
      <c r="D24" s="5">
        <f>SUM(Meerjarenplanning!D45:D47)</f>
        <v>0</v>
      </c>
      <c r="E24" s="5">
        <f>SUM(Meerjarenplanning!E45:E47)</f>
        <v>0</v>
      </c>
      <c r="F24" s="5">
        <f>SUM(Meerjarenplanning!F45:F47)</f>
        <v>0</v>
      </c>
      <c r="G24" s="5">
        <f>SUM(Meerjarenplanning!G45:G47)</f>
        <v>0</v>
      </c>
      <c r="H24" s="5">
        <f>SUM(Meerjarenplanning!H45:H47)</f>
        <v>0</v>
      </c>
      <c r="I24" s="5">
        <f>SUM(Meerjarenplanning!I45:I47)</f>
        <v>0</v>
      </c>
      <c r="J24" s="5">
        <f>SUM(Meerjarenplanning!J45:J47)</f>
        <v>0</v>
      </c>
    </row>
    <row r="25" spans="1:12" x14ac:dyDescent="0.25">
      <c r="A25" s="136" t="s">
        <v>156</v>
      </c>
      <c r="B25" s="59" t="s">
        <v>101</v>
      </c>
      <c r="C25" s="5">
        <f>Meerjarenplanning!C48</f>
        <v>0</v>
      </c>
      <c r="D25" s="5">
        <f>Meerjarenplanning!D48</f>
        <v>0</v>
      </c>
      <c r="E25" s="5">
        <f>Meerjarenplanning!E48</f>
        <v>0</v>
      </c>
      <c r="F25" s="5">
        <f>Meerjarenplanning!F48</f>
        <v>0</v>
      </c>
      <c r="G25" s="5">
        <f>Meerjarenplanning!G48</f>
        <v>0</v>
      </c>
      <c r="H25" s="5">
        <f>Meerjarenplanning!H48</f>
        <v>0</v>
      </c>
      <c r="I25" s="5">
        <f>Meerjarenplanning!I48</f>
        <v>0</v>
      </c>
      <c r="J25" s="5">
        <f>Meerjarenplanning!J48</f>
        <v>0</v>
      </c>
    </row>
    <row r="26" spans="1:12" x14ac:dyDescent="0.25">
      <c r="A26" s="136" t="s">
        <v>157</v>
      </c>
      <c r="B26" s="59" t="s">
        <v>103</v>
      </c>
      <c r="C26" s="5">
        <f>Meerjarenplanning!C49</f>
        <v>0</v>
      </c>
      <c r="D26" s="5">
        <f>Meerjarenplanning!D49</f>
        <v>0</v>
      </c>
      <c r="E26" s="5">
        <f>Meerjarenplanning!E49</f>
        <v>0</v>
      </c>
      <c r="F26" s="5">
        <f>Meerjarenplanning!F49</f>
        <v>0</v>
      </c>
      <c r="G26" s="5">
        <f>Meerjarenplanning!G49</f>
        <v>0</v>
      </c>
      <c r="H26" s="5">
        <f>Meerjarenplanning!H49</f>
        <v>0</v>
      </c>
      <c r="I26" s="5">
        <f>Meerjarenplanning!I49</f>
        <v>0</v>
      </c>
      <c r="J26" s="5">
        <f>Meerjarenplanning!J49</f>
        <v>0</v>
      </c>
    </row>
    <row r="27" spans="1:12" x14ac:dyDescent="0.25">
      <c r="A27" s="135" t="s">
        <v>158</v>
      </c>
      <c r="B27" s="57" t="s">
        <v>6</v>
      </c>
      <c r="C27" s="3">
        <f>C29-C28</f>
        <v>0</v>
      </c>
      <c r="D27" s="3">
        <f t="shared" ref="D27:J27" si="1">D29-D28</f>
        <v>0</v>
      </c>
      <c r="E27" s="3">
        <f t="shared" si="1"/>
        <v>0</v>
      </c>
      <c r="F27" s="3">
        <f t="shared" si="1"/>
        <v>0</v>
      </c>
      <c r="G27" s="3">
        <f t="shared" si="1"/>
        <v>0</v>
      </c>
      <c r="H27" s="3">
        <f t="shared" si="1"/>
        <v>0</v>
      </c>
      <c r="I27" s="3">
        <f t="shared" si="1"/>
        <v>0</v>
      </c>
      <c r="J27" s="72">
        <f t="shared" si="1"/>
        <v>0</v>
      </c>
    </row>
    <row r="28" spans="1:12" x14ac:dyDescent="0.25">
      <c r="A28" s="136" t="s">
        <v>159</v>
      </c>
      <c r="B28" s="59">
        <v>7336</v>
      </c>
      <c r="C28" s="5">
        <f>SUM(Meerjarenplanning!C30:C32)</f>
        <v>0</v>
      </c>
      <c r="D28" s="5">
        <f>SUM(Meerjarenplanning!D30:D32)</f>
        <v>0</v>
      </c>
      <c r="E28" s="5">
        <f>SUM(Meerjarenplanning!E30:E32)</f>
        <v>0</v>
      </c>
      <c r="F28" s="5">
        <f>SUM(Meerjarenplanning!F30:F32)</f>
        <v>0</v>
      </c>
      <c r="G28" s="5">
        <f>SUM(Meerjarenplanning!G30:G32)</f>
        <v>0</v>
      </c>
      <c r="H28" s="5">
        <f>SUM(Meerjarenplanning!H30:H32)</f>
        <v>0</v>
      </c>
      <c r="I28" s="5">
        <f>SUM(Meerjarenplanning!I30:I32)</f>
        <v>0</v>
      </c>
      <c r="J28" s="5">
        <f>SUM(Meerjarenplanning!J30:J32)</f>
        <v>0</v>
      </c>
    </row>
    <row r="29" spans="1:12" x14ac:dyDescent="0.25">
      <c r="A29" s="136" t="s">
        <v>160</v>
      </c>
      <c r="B29" s="59">
        <v>651</v>
      </c>
      <c r="C29" s="5">
        <f>Meerjarenplanning!C69</f>
        <v>0</v>
      </c>
      <c r="D29" s="5">
        <f>Meerjarenplanning!D69</f>
        <v>0</v>
      </c>
      <c r="E29" s="5">
        <f>Meerjarenplanning!E69</f>
        <v>0</v>
      </c>
      <c r="F29" s="5">
        <f>Meerjarenplanning!F69</f>
        <v>0</v>
      </c>
      <c r="G29" s="5">
        <f>Meerjarenplanning!G69</f>
        <v>0</v>
      </c>
      <c r="H29" s="5">
        <f>Meerjarenplanning!H69</f>
        <v>0</v>
      </c>
      <c r="I29" s="5">
        <f>Meerjarenplanning!I69</f>
        <v>0</v>
      </c>
      <c r="J29" s="20">
        <f>Meerjarenplanning!J69</f>
        <v>0</v>
      </c>
    </row>
    <row r="30" spans="1:12" x14ac:dyDescent="0.25">
      <c r="A30" s="135" t="s">
        <v>161</v>
      </c>
      <c r="B30" s="57" t="s">
        <v>6</v>
      </c>
      <c r="C30" s="3">
        <f>SUM(C34:C37)-SUM(C31:C33)</f>
        <v>0</v>
      </c>
      <c r="D30" s="3">
        <f t="shared" ref="D30:J30" si="2">SUM(D34:D37)-SUM(D31:D33)</f>
        <v>0</v>
      </c>
      <c r="E30" s="3">
        <f t="shared" si="2"/>
        <v>0</v>
      </c>
      <c r="F30" s="3">
        <f t="shared" si="2"/>
        <v>0</v>
      </c>
      <c r="G30" s="3">
        <f t="shared" si="2"/>
        <v>0</v>
      </c>
      <c r="H30" s="3">
        <f t="shared" si="2"/>
        <v>0</v>
      </c>
      <c r="I30" s="3">
        <f t="shared" si="2"/>
        <v>0</v>
      </c>
      <c r="J30" s="3">
        <f t="shared" si="2"/>
        <v>0</v>
      </c>
    </row>
    <row r="31" spans="1:12" ht="26.4" x14ac:dyDescent="0.25">
      <c r="A31" s="136" t="s">
        <v>162</v>
      </c>
      <c r="B31" s="59">
        <v>760</v>
      </c>
      <c r="C31" s="5">
        <f>Meerjarenplanning!C37</f>
        <v>0</v>
      </c>
      <c r="D31" s="5">
        <f>Meerjarenplanning!D37</f>
        <v>0</v>
      </c>
      <c r="E31" s="5">
        <f>Meerjarenplanning!E37</f>
        <v>0</v>
      </c>
      <c r="F31" s="5">
        <f>Meerjarenplanning!F37</f>
        <v>0</v>
      </c>
      <c r="G31" s="5">
        <f>Meerjarenplanning!G37</f>
        <v>0</v>
      </c>
      <c r="H31" s="5">
        <f>Meerjarenplanning!H37</f>
        <v>0</v>
      </c>
      <c r="I31" s="5">
        <f>Meerjarenplanning!I37</f>
        <v>0</v>
      </c>
      <c r="J31" s="5">
        <f>Meerjarenplanning!J37</f>
        <v>0</v>
      </c>
    </row>
    <row r="32" spans="1:12" x14ac:dyDescent="0.25">
      <c r="A32" s="137" t="s">
        <v>272</v>
      </c>
      <c r="B32" s="59">
        <v>761</v>
      </c>
      <c r="C32" s="5">
        <f>Meerjarenplanning!C64</f>
        <v>0</v>
      </c>
      <c r="D32" s="5">
        <f>Meerjarenplanning!D64</f>
        <v>0</v>
      </c>
      <c r="E32" s="5">
        <f>Meerjarenplanning!E64</f>
        <v>0</v>
      </c>
      <c r="F32" s="5">
        <f>Meerjarenplanning!F64</f>
        <v>0</v>
      </c>
      <c r="G32" s="5">
        <f>Meerjarenplanning!G64</f>
        <v>0</v>
      </c>
      <c r="H32" s="5">
        <f>Meerjarenplanning!H64</f>
        <v>0</v>
      </c>
      <c r="I32" s="5">
        <f>Meerjarenplanning!I64</f>
        <v>0</v>
      </c>
      <c r="J32" s="5">
        <f>Meerjarenplanning!J64</f>
        <v>0</v>
      </c>
    </row>
    <row r="33" spans="1:11" x14ac:dyDescent="0.25">
      <c r="A33" s="136" t="s">
        <v>163</v>
      </c>
      <c r="B33" s="59">
        <v>762</v>
      </c>
      <c r="C33" s="5">
        <f>Meerjarenplanning!C38</f>
        <v>0</v>
      </c>
      <c r="D33" s="5">
        <f>Meerjarenplanning!D38</f>
        <v>0</v>
      </c>
      <c r="E33" s="5">
        <f>Meerjarenplanning!E38</f>
        <v>0</v>
      </c>
      <c r="F33" s="5">
        <f>Meerjarenplanning!F38</f>
        <v>0</v>
      </c>
      <c r="G33" s="5">
        <f>Meerjarenplanning!G38</f>
        <v>0</v>
      </c>
      <c r="H33" s="5">
        <f>Meerjarenplanning!H38</f>
        <v>0</v>
      </c>
      <c r="I33" s="5">
        <f>Meerjarenplanning!I38</f>
        <v>0</v>
      </c>
      <c r="J33" s="5">
        <f>Meerjarenplanning!J38</f>
        <v>0</v>
      </c>
    </row>
    <row r="34" spans="1:11" ht="26.4" x14ac:dyDescent="0.25">
      <c r="A34" s="136" t="s">
        <v>164</v>
      </c>
      <c r="B34" s="59">
        <v>660</v>
      </c>
      <c r="C34" s="5">
        <f>Meerjarenplanning!C54</f>
        <v>0</v>
      </c>
      <c r="D34" s="5">
        <f>Meerjarenplanning!D54</f>
        <v>0</v>
      </c>
      <c r="E34" s="5">
        <f>Meerjarenplanning!E54</f>
        <v>0</v>
      </c>
      <c r="F34" s="5">
        <f>Meerjarenplanning!F54</f>
        <v>0</v>
      </c>
      <c r="G34" s="5">
        <f>Meerjarenplanning!G54</f>
        <v>0</v>
      </c>
      <c r="H34" s="5">
        <f>Meerjarenplanning!H54</f>
        <v>0</v>
      </c>
      <c r="I34" s="5">
        <f>Meerjarenplanning!I54</f>
        <v>0</v>
      </c>
      <c r="J34" s="5">
        <f>Meerjarenplanning!J54</f>
        <v>0</v>
      </c>
    </row>
    <row r="35" spans="1:11" x14ac:dyDescent="0.25">
      <c r="A35" s="137" t="s">
        <v>273</v>
      </c>
      <c r="B35" s="59">
        <v>661</v>
      </c>
      <c r="C35" s="5">
        <f>Meerjarenplanning!C71</f>
        <v>0</v>
      </c>
      <c r="D35" s="5">
        <f>Meerjarenplanning!D71</f>
        <v>0</v>
      </c>
      <c r="E35" s="5">
        <f>Meerjarenplanning!E71</f>
        <v>0</v>
      </c>
      <c r="F35" s="5">
        <f>Meerjarenplanning!F71</f>
        <v>0</v>
      </c>
      <c r="G35" s="5">
        <f>Meerjarenplanning!G71</f>
        <v>0</v>
      </c>
      <c r="H35" s="5">
        <f>Meerjarenplanning!H71</f>
        <v>0</v>
      </c>
      <c r="I35" s="5">
        <f>Meerjarenplanning!I71</f>
        <v>0</v>
      </c>
      <c r="J35" s="5">
        <f>Meerjarenplanning!J71</f>
        <v>0</v>
      </c>
    </row>
    <row r="36" spans="1:11" ht="26.4" x14ac:dyDescent="0.25">
      <c r="A36" s="136" t="s">
        <v>165</v>
      </c>
      <c r="B36" s="59">
        <v>662</v>
      </c>
      <c r="C36" s="5">
        <f>Meerjarenplanning!C55</f>
        <v>0</v>
      </c>
      <c r="D36" s="5">
        <f>Meerjarenplanning!D55</f>
        <v>0</v>
      </c>
      <c r="E36" s="5">
        <f>Meerjarenplanning!E55</f>
        <v>0</v>
      </c>
      <c r="F36" s="5">
        <f>Meerjarenplanning!F55</f>
        <v>0</v>
      </c>
      <c r="G36" s="5">
        <f>Meerjarenplanning!G55</f>
        <v>0</v>
      </c>
      <c r="H36" s="5">
        <f>Meerjarenplanning!H55</f>
        <v>0</v>
      </c>
      <c r="I36" s="5">
        <f>Meerjarenplanning!I55</f>
        <v>0</v>
      </c>
      <c r="J36" s="5">
        <f>Meerjarenplanning!J55</f>
        <v>0</v>
      </c>
    </row>
    <row r="37" spans="1:11" x14ac:dyDescent="0.25">
      <c r="A37" s="136" t="s">
        <v>166</v>
      </c>
      <c r="B37" s="59">
        <v>663</v>
      </c>
      <c r="C37" s="5">
        <f>Meerjarenplanning!C56</f>
        <v>0</v>
      </c>
      <c r="D37" s="5">
        <f>Meerjarenplanning!D56</f>
        <v>0</v>
      </c>
      <c r="E37" s="5">
        <f>Meerjarenplanning!E56</f>
        <v>0</v>
      </c>
      <c r="F37" s="5">
        <f>Meerjarenplanning!F56</f>
        <v>0</v>
      </c>
      <c r="G37" s="5">
        <f>Meerjarenplanning!G56</f>
        <v>0</v>
      </c>
      <c r="H37" s="5">
        <f>Meerjarenplanning!H56</f>
        <v>0</v>
      </c>
      <c r="I37" s="5">
        <f>Meerjarenplanning!I56</f>
        <v>0</v>
      </c>
      <c r="J37" s="5">
        <f>Meerjarenplanning!J56</f>
        <v>0</v>
      </c>
    </row>
    <row r="38" spans="1:11" x14ac:dyDescent="0.25">
      <c r="A38" s="135" t="s">
        <v>167</v>
      </c>
      <c r="B38" s="57" t="s">
        <v>6</v>
      </c>
      <c r="C38" s="3">
        <f t="shared" ref="C38:E38" si="3">SUM(C21:C23)+C27+C30</f>
        <v>0</v>
      </c>
      <c r="D38" s="3">
        <f t="shared" si="3"/>
        <v>0</v>
      </c>
      <c r="E38" s="3">
        <f t="shared" si="3"/>
        <v>0</v>
      </c>
      <c r="F38" s="3">
        <f>SUM(F21:F23)+F27+F30</f>
        <v>0</v>
      </c>
      <c r="G38" s="3">
        <f t="shared" ref="G38:J38" si="4">SUM(G21:G23)+G27+G30</f>
        <v>0</v>
      </c>
      <c r="H38" s="3">
        <f t="shared" si="4"/>
        <v>0</v>
      </c>
      <c r="I38" s="3">
        <f t="shared" si="4"/>
        <v>0</v>
      </c>
      <c r="J38" s="3">
        <f t="shared" si="4"/>
        <v>0</v>
      </c>
    </row>
    <row r="39" spans="1:11" ht="26.4" x14ac:dyDescent="0.25">
      <c r="A39" s="138" t="s">
        <v>576</v>
      </c>
      <c r="B39" s="21" t="s">
        <v>6</v>
      </c>
      <c r="C39" s="22">
        <f>-'Balans + RR'!E162</f>
        <v>0</v>
      </c>
      <c r="D39" s="22">
        <v>0</v>
      </c>
      <c r="E39" s="22">
        <v>0</v>
      </c>
      <c r="F39" s="22">
        <v>0</v>
      </c>
      <c r="G39" s="22">
        <v>0</v>
      </c>
      <c r="H39" s="22">
        <v>0</v>
      </c>
      <c r="I39" s="22">
        <v>0</v>
      </c>
      <c r="J39" s="22">
        <v>0</v>
      </c>
      <c r="K39" t="str">
        <f>IF(C39&lt;&gt;-'Balans + RR'!E162,"De aflossingen verschillen voor lopende projecten verschillen van de binnen het boekjaar vervallende schulden op de balans van het vorige boekjaar.","")</f>
        <v/>
      </c>
    </row>
    <row r="40" spans="1:11" ht="26.4" x14ac:dyDescent="0.25">
      <c r="A40" s="139" t="s">
        <v>577</v>
      </c>
      <c r="B40" s="18"/>
      <c r="C40" s="8">
        <v>0</v>
      </c>
      <c r="D40" s="8">
        <v>0</v>
      </c>
      <c r="E40" s="8">
        <v>0</v>
      </c>
      <c r="F40" s="8">
        <v>0</v>
      </c>
      <c r="G40" s="8">
        <v>0</v>
      </c>
      <c r="H40" s="8">
        <v>0</v>
      </c>
      <c r="I40" s="8">
        <v>0</v>
      </c>
      <c r="J40" s="8">
        <v>0</v>
      </c>
    </row>
    <row r="41" spans="1:11" ht="26.4" x14ac:dyDescent="0.25">
      <c r="A41" s="140" t="s">
        <v>578</v>
      </c>
      <c r="B41" s="23"/>
      <c r="C41" s="24">
        <v>0</v>
      </c>
      <c r="D41" s="24">
        <v>0</v>
      </c>
      <c r="E41" s="24">
        <v>0</v>
      </c>
      <c r="F41" s="24">
        <v>0</v>
      </c>
      <c r="G41" s="24">
        <v>0</v>
      </c>
      <c r="H41" s="24">
        <v>0</v>
      </c>
      <c r="I41" s="24">
        <v>0</v>
      </c>
      <c r="J41" s="25">
        <v>0</v>
      </c>
    </row>
    <row r="42" spans="1:11" x14ac:dyDescent="0.25">
      <c r="A42" s="141" t="s">
        <v>168</v>
      </c>
      <c r="B42" s="73"/>
      <c r="C42" s="74">
        <f>IFERROR(C38/SUM(C39:C41),0)</f>
        <v>0</v>
      </c>
      <c r="D42" s="74">
        <f>IFERROR(D38/SUM(D39:D41),0)</f>
        <v>0</v>
      </c>
      <c r="E42" s="74">
        <f t="shared" ref="E42:J42" si="5">IFERROR(E38/SUM(E39:E41),0)</f>
        <v>0</v>
      </c>
      <c r="F42" s="74">
        <f t="shared" si="5"/>
        <v>0</v>
      </c>
      <c r="G42" s="74">
        <f t="shared" si="5"/>
        <v>0</v>
      </c>
      <c r="H42" s="74">
        <f t="shared" si="5"/>
        <v>0</v>
      </c>
      <c r="I42" s="74">
        <f t="shared" si="5"/>
        <v>0</v>
      </c>
      <c r="J42" s="75">
        <f t="shared" si="5"/>
        <v>0</v>
      </c>
    </row>
    <row r="45" spans="1:11" x14ac:dyDescent="0.25">
      <c r="A45" s="129" t="s">
        <v>169</v>
      </c>
      <c r="B45" s="26"/>
      <c r="C45" s="27"/>
      <c r="D45" s="76">
        <f t="shared" ref="D45:J45" si="6">D20</f>
        <v>2022</v>
      </c>
      <c r="E45" s="77">
        <f t="shared" si="6"/>
        <v>2023</v>
      </c>
      <c r="F45" s="77">
        <f t="shared" si="6"/>
        <v>2024</v>
      </c>
      <c r="G45" s="77">
        <f t="shared" si="6"/>
        <v>2025</v>
      </c>
      <c r="H45" s="77">
        <f t="shared" si="6"/>
        <v>2026</v>
      </c>
      <c r="I45" s="77">
        <f t="shared" si="6"/>
        <v>2027</v>
      </c>
      <c r="J45" s="78">
        <f t="shared" si="6"/>
        <v>2028</v>
      </c>
    </row>
    <row r="46" spans="1:11" ht="26.4" x14ac:dyDescent="0.25">
      <c r="A46" s="142" t="s">
        <v>371</v>
      </c>
      <c r="B46" s="57"/>
    </row>
    <row r="47" spans="1:11" s="14" customFormat="1" x14ac:dyDescent="0.25">
      <c r="A47" s="143" t="s">
        <v>170</v>
      </c>
      <c r="B47" s="29" t="s">
        <v>171</v>
      </c>
      <c r="C47" s="30"/>
      <c r="D47" s="79">
        <f>'Balans + RR'!E42+'Balans + RR'!E43-'Balans + RR'!E80</f>
        <v>0</v>
      </c>
      <c r="E47" s="79">
        <f t="shared" ref="E47:J47" si="7">D68</f>
        <v>0</v>
      </c>
      <c r="F47" s="79">
        <f t="shared" si="7"/>
        <v>0</v>
      </c>
      <c r="G47" s="79">
        <f t="shared" si="7"/>
        <v>0</v>
      </c>
      <c r="H47" s="79">
        <f t="shared" si="7"/>
        <v>0</v>
      </c>
      <c r="I47" s="79">
        <f t="shared" si="7"/>
        <v>0</v>
      </c>
      <c r="J47" s="80">
        <f t="shared" si="7"/>
        <v>0</v>
      </c>
    </row>
    <row r="48" spans="1:11" s="14" customFormat="1" x14ac:dyDescent="0.25">
      <c r="A48" s="143" t="s">
        <v>172</v>
      </c>
      <c r="B48" s="29" t="s">
        <v>173</v>
      </c>
      <c r="C48" s="30"/>
      <c r="D48" s="79">
        <f t="shared" ref="D48:J48" si="8">D38-SUM(D39:D41)</f>
        <v>0</v>
      </c>
      <c r="E48" s="79">
        <f t="shared" si="8"/>
        <v>0</v>
      </c>
      <c r="F48" s="79">
        <f t="shared" si="8"/>
        <v>0</v>
      </c>
      <c r="G48" s="79">
        <f t="shared" si="8"/>
        <v>0</v>
      </c>
      <c r="H48" s="79">
        <f t="shared" si="8"/>
        <v>0</v>
      </c>
      <c r="I48" s="79">
        <f t="shared" si="8"/>
        <v>0</v>
      </c>
      <c r="J48" s="79">
        <f t="shared" si="8"/>
        <v>0</v>
      </c>
    </row>
    <row r="49" spans="1:11" s="14" customFormat="1" x14ac:dyDescent="0.25">
      <c r="A49" s="133" t="s">
        <v>174</v>
      </c>
      <c r="B49" s="31" t="s">
        <v>175</v>
      </c>
      <c r="C49" s="32"/>
      <c r="D49" s="81">
        <f>ABS(SUM(D50:D53))+D54</f>
        <v>0</v>
      </c>
      <c r="E49" s="81">
        <f>ABS(SUM(E50:E53))+E54</f>
        <v>0</v>
      </c>
      <c r="F49" s="81">
        <f t="shared" ref="F49:J49" si="9">ABS(SUM(F50:F53))+F54</f>
        <v>0</v>
      </c>
      <c r="G49" s="81">
        <f t="shared" si="9"/>
        <v>0</v>
      </c>
      <c r="H49" s="81">
        <f t="shared" si="9"/>
        <v>0</v>
      </c>
      <c r="I49" s="81">
        <f t="shared" si="9"/>
        <v>0</v>
      </c>
      <c r="J49" s="81">
        <f t="shared" si="9"/>
        <v>0</v>
      </c>
    </row>
    <row r="50" spans="1:11" x14ac:dyDescent="0.25">
      <c r="A50" s="144" t="s">
        <v>176</v>
      </c>
      <c r="B50" s="58"/>
      <c r="C50" s="15"/>
      <c r="D50" s="51">
        <v>0</v>
      </c>
      <c r="E50" s="51">
        <v>0</v>
      </c>
      <c r="F50" s="51">
        <v>0</v>
      </c>
      <c r="G50" s="51">
        <v>0</v>
      </c>
      <c r="H50" s="51">
        <v>0</v>
      </c>
      <c r="I50" s="51">
        <v>0</v>
      </c>
      <c r="J50" s="52">
        <v>0</v>
      </c>
    </row>
    <row r="51" spans="1:11" x14ac:dyDescent="0.25">
      <c r="A51" s="144" t="s">
        <v>177</v>
      </c>
      <c r="B51" s="11"/>
      <c r="C51" s="15"/>
      <c r="D51" s="51">
        <v>0</v>
      </c>
      <c r="E51" s="51">
        <v>0</v>
      </c>
      <c r="F51" s="51">
        <v>0</v>
      </c>
      <c r="G51" s="51">
        <v>0</v>
      </c>
      <c r="H51" s="51">
        <v>0</v>
      </c>
      <c r="I51" s="51">
        <v>0</v>
      </c>
      <c r="J51" s="52">
        <v>0</v>
      </c>
    </row>
    <row r="52" spans="1:11" x14ac:dyDescent="0.25">
      <c r="A52" s="144" t="s">
        <v>178</v>
      </c>
      <c r="B52" s="11"/>
      <c r="C52" s="15"/>
      <c r="D52" s="51">
        <v>0</v>
      </c>
      <c r="E52" s="51">
        <v>0</v>
      </c>
      <c r="F52" s="51">
        <v>0</v>
      </c>
      <c r="G52" s="51">
        <v>0</v>
      </c>
      <c r="H52" s="51">
        <v>0</v>
      </c>
      <c r="I52" s="51">
        <v>0</v>
      </c>
      <c r="J52" s="52">
        <v>0</v>
      </c>
    </row>
    <row r="53" spans="1:11" x14ac:dyDescent="0.25">
      <c r="A53" s="144" t="s">
        <v>357</v>
      </c>
      <c r="B53" s="11"/>
      <c r="C53" s="15"/>
      <c r="D53" s="51">
        <v>0</v>
      </c>
      <c r="E53" s="51">
        <v>0</v>
      </c>
      <c r="F53" s="51">
        <v>0</v>
      </c>
      <c r="G53" s="51">
        <v>0</v>
      </c>
      <c r="H53" s="51">
        <v>0</v>
      </c>
      <c r="I53" s="51">
        <v>0</v>
      </c>
      <c r="J53" s="51">
        <v>0</v>
      </c>
    </row>
    <row r="54" spans="1:11" ht="26.4" x14ac:dyDescent="0.25">
      <c r="A54" s="144" t="s">
        <v>360</v>
      </c>
      <c r="B54" s="11"/>
      <c r="C54" s="15"/>
      <c r="D54" s="51">
        <v>0</v>
      </c>
      <c r="E54" s="51">
        <v>0</v>
      </c>
      <c r="F54" s="51">
        <v>0</v>
      </c>
      <c r="G54" s="51">
        <v>0</v>
      </c>
      <c r="H54" s="51">
        <v>0</v>
      </c>
      <c r="I54" s="51">
        <v>0</v>
      </c>
      <c r="J54" s="52">
        <v>0</v>
      </c>
    </row>
    <row r="55" spans="1:11" s="14" customFormat="1" x14ac:dyDescent="0.25">
      <c r="A55" s="133" t="s">
        <v>179</v>
      </c>
      <c r="B55" s="31" t="s">
        <v>180</v>
      </c>
      <c r="C55" s="32"/>
      <c r="D55" s="81">
        <f>ABS(SUM(D57:D67))</f>
        <v>0</v>
      </c>
      <c r="E55" s="81">
        <f t="shared" ref="E55:J55" si="10">ABS(SUM(E57:E67))</f>
        <v>0</v>
      </c>
      <c r="F55" s="81">
        <f t="shared" si="10"/>
        <v>0</v>
      </c>
      <c r="G55" s="81">
        <f t="shared" si="10"/>
        <v>0</v>
      </c>
      <c r="H55" s="81">
        <f t="shared" si="10"/>
        <v>0</v>
      </c>
      <c r="I55" s="81">
        <f t="shared" si="10"/>
        <v>0</v>
      </c>
      <c r="J55" s="81">
        <f t="shared" si="10"/>
        <v>0</v>
      </c>
    </row>
    <row r="56" spans="1:11" s="6" customFormat="1" x14ac:dyDescent="0.25">
      <c r="A56" s="145" t="s">
        <v>181</v>
      </c>
      <c r="B56" s="82"/>
      <c r="C56" s="83"/>
      <c r="D56" s="84"/>
      <c r="E56" s="84"/>
      <c r="F56" s="84"/>
      <c r="G56" s="84"/>
      <c r="H56" s="84"/>
      <c r="I56" s="84"/>
      <c r="J56" s="85"/>
      <c r="K56" s="58"/>
    </row>
    <row r="57" spans="1:11" x14ac:dyDescent="0.25">
      <c r="A57" s="144" t="s">
        <v>182</v>
      </c>
      <c r="B57" s="11"/>
      <c r="C57" s="15"/>
      <c r="D57" s="53">
        <v>0</v>
      </c>
      <c r="E57" s="53">
        <v>0</v>
      </c>
      <c r="F57" s="53">
        <v>0</v>
      </c>
      <c r="G57" s="53">
        <v>0</v>
      </c>
      <c r="H57" s="53">
        <v>0</v>
      </c>
      <c r="I57" s="53">
        <v>0</v>
      </c>
      <c r="J57" s="54">
        <v>0</v>
      </c>
    </row>
    <row r="58" spans="1:11" s="6" customFormat="1" x14ac:dyDescent="0.25">
      <c r="A58" s="145" t="s">
        <v>183</v>
      </c>
      <c r="B58" s="82"/>
      <c r="C58" s="83"/>
      <c r="D58" s="84"/>
      <c r="E58" s="84"/>
      <c r="F58" s="84"/>
      <c r="G58" s="84"/>
      <c r="H58" s="84"/>
      <c r="I58" s="84"/>
      <c r="J58" s="85"/>
      <c r="K58" s="58"/>
    </row>
    <row r="59" spans="1:11" x14ac:dyDescent="0.25">
      <c r="A59" s="144" t="s">
        <v>184</v>
      </c>
      <c r="B59" s="11"/>
      <c r="C59" s="15"/>
      <c r="D59" s="51">
        <v>0</v>
      </c>
      <c r="E59" s="51">
        <v>0</v>
      </c>
      <c r="F59" s="51">
        <v>0</v>
      </c>
      <c r="G59" s="51">
        <v>0</v>
      </c>
      <c r="H59" s="51">
        <v>0</v>
      </c>
      <c r="I59" s="51">
        <v>0</v>
      </c>
      <c r="J59" s="52">
        <v>0</v>
      </c>
    </row>
    <row r="60" spans="1:11" x14ac:dyDescent="0.25">
      <c r="A60" s="146" t="s">
        <v>185</v>
      </c>
      <c r="B60" s="35"/>
      <c r="C60" s="36"/>
      <c r="D60" s="53">
        <v>0</v>
      </c>
      <c r="E60" s="53">
        <v>0</v>
      </c>
      <c r="F60" s="53">
        <v>0</v>
      </c>
      <c r="G60" s="53">
        <v>0</v>
      </c>
      <c r="H60" s="53">
        <v>0</v>
      </c>
      <c r="I60" s="53">
        <v>0</v>
      </c>
      <c r="J60" s="54">
        <v>0</v>
      </c>
    </row>
    <row r="61" spans="1:11" x14ac:dyDescent="0.25">
      <c r="A61" s="145" t="s">
        <v>186</v>
      </c>
      <c r="B61" s="39"/>
      <c r="C61" s="40"/>
      <c r="D61" s="55"/>
      <c r="E61" s="55"/>
      <c r="F61" s="55"/>
      <c r="G61" s="55"/>
      <c r="H61" s="55"/>
      <c r="I61" s="55"/>
      <c r="J61" s="56"/>
    </row>
    <row r="62" spans="1:11" x14ac:dyDescent="0.25">
      <c r="A62" s="144" t="s">
        <v>184</v>
      </c>
      <c r="B62" s="11"/>
      <c r="C62" s="15"/>
      <c r="D62" s="51">
        <v>0</v>
      </c>
      <c r="E62" s="51">
        <v>0</v>
      </c>
      <c r="F62" s="51">
        <v>0</v>
      </c>
      <c r="G62" s="51">
        <v>0</v>
      </c>
      <c r="H62" s="51">
        <v>0</v>
      </c>
      <c r="I62" s="51">
        <v>0</v>
      </c>
      <c r="J62" s="52">
        <v>0</v>
      </c>
    </row>
    <row r="63" spans="1:11" x14ac:dyDescent="0.25">
      <c r="A63" s="146" t="s">
        <v>185</v>
      </c>
      <c r="B63" s="35"/>
      <c r="C63" s="36"/>
      <c r="D63" s="53">
        <v>0</v>
      </c>
      <c r="E63" s="53">
        <v>0</v>
      </c>
      <c r="F63" s="53">
        <v>0</v>
      </c>
      <c r="G63" s="53">
        <v>0</v>
      </c>
      <c r="H63" s="53">
        <v>0</v>
      </c>
      <c r="I63" s="53">
        <v>0</v>
      </c>
      <c r="J63" s="54">
        <v>0</v>
      </c>
    </row>
    <row r="64" spans="1:11" x14ac:dyDescent="0.25">
      <c r="A64" s="147" t="s">
        <v>187</v>
      </c>
      <c r="B64" s="11"/>
      <c r="C64" s="15"/>
      <c r="D64" s="51"/>
      <c r="E64" s="51"/>
      <c r="F64" s="51"/>
      <c r="G64" s="51"/>
      <c r="H64" s="51"/>
      <c r="I64" s="51"/>
      <c r="J64" s="52"/>
    </row>
    <row r="65" spans="1:11" ht="26.4" x14ac:dyDescent="0.25">
      <c r="A65" s="144" t="s">
        <v>274</v>
      </c>
      <c r="B65" s="11"/>
      <c r="C65" s="15"/>
      <c r="D65" s="51">
        <v>0</v>
      </c>
      <c r="E65" s="51">
        <v>0</v>
      </c>
      <c r="F65" s="51">
        <v>0</v>
      </c>
      <c r="G65" s="51">
        <v>0</v>
      </c>
      <c r="H65" s="51">
        <v>0</v>
      </c>
      <c r="I65" s="51">
        <v>0</v>
      </c>
      <c r="J65" s="52">
        <v>0</v>
      </c>
    </row>
    <row r="66" spans="1:11" ht="26.4" x14ac:dyDescent="0.25">
      <c r="A66" s="144" t="s">
        <v>422</v>
      </c>
      <c r="B66" s="11"/>
      <c r="C66" s="15"/>
      <c r="D66" s="51">
        <v>0</v>
      </c>
      <c r="E66" s="51">
        <v>0</v>
      </c>
      <c r="F66" s="51">
        <v>0</v>
      </c>
      <c r="G66" s="51">
        <v>0</v>
      </c>
      <c r="H66" s="51">
        <v>0</v>
      </c>
      <c r="I66" s="51">
        <v>0</v>
      </c>
      <c r="J66" s="51">
        <v>0</v>
      </c>
      <c r="K66" s="242" t="s">
        <v>535</v>
      </c>
    </row>
    <row r="67" spans="1:11" x14ac:dyDescent="0.25">
      <c r="A67" s="146" t="s">
        <v>275</v>
      </c>
      <c r="B67" s="86"/>
      <c r="C67" s="38"/>
      <c r="D67" s="53">
        <v>0</v>
      </c>
      <c r="E67" s="53">
        <v>0</v>
      </c>
      <c r="F67" s="53">
        <v>0</v>
      </c>
      <c r="G67" s="53">
        <v>0</v>
      </c>
      <c r="H67" s="53">
        <v>0</v>
      </c>
      <c r="I67" s="53">
        <v>0</v>
      </c>
      <c r="J67" s="54">
        <v>0</v>
      </c>
    </row>
    <row r="68" spans="1:11" s="14" customFormat="1" x14ac:dyDescent="0.25">
      <c r="A68" s="28" t="s">
        <v>188</v>
      </c>
      <c r="B68" s="29" t="s">
        <v>189</v>
      </c>
      <c r="C68" s="30"/>
      <c r="D68" s="79">
        <f>D47+D48-D49+D55</f>
        <v>0</v>
      </c>
      <c r="E68" s="79">
        <f t="shared" ref="E68:J68" si="11">E47+E48-E49+E55</f>
        <v>0</v>
      </c>
      <c r="F68" s="79">
        <f t="shared" si="11"/>
        <v>0</v>
      </c>
      <c r="G68" s="79">
        <f t="shared" si="11"/>
        <v>0</v>
      </c>
      <c r="H68" s="79">
        <f t="shared" si="11"/>
        <v>0</v>
      </c>
      <c r="I68" s="79">
        <f t="shared" si="11"/>
        <v>0</v>
      </c>
      <c r="J68" s="80">
        <f t="shared" si="11"/>
        <v>0</v>
      </c>
    </row>
    <row r="70" spans="1:11" x14ac:dyDescent="0.25">
      <c r="A70" s="14" t="s">
        <v>190</v>
      </c>
      <c r="B70" s="57"/>
    </row>
    <row r="71" spans="1:11" ht="85.5" customHeight="1" x14ac:dyDescent="0.25">
      <c r="A71" s="322" t="s">
        <v>191</v>
      </c>
      <c r="B71" s="322"/>
      <c r="C71" s="322"/>
    </row>
    <row r="72" spans="1:11" ht="4.5" customHeight="1" x14ac:dyDescent="0.25">
      <c r="A72" s="58"/>
      <c r="B72" s="57"/>
    </row>
    <row r="73" spans="1:11" ht="39.6" x14ac:dyDescent="0.25">
      <c r="A73" s="87" t="s">
        <v>192</v>
      </c>
      <c r="B73" s="57"/>
    </row>
    <row r="74" spans="1:11" x14ac:dyDescent="0.25">
      <c r="A74" s="88" t="s">
        <v>193</v>
      </c>
      <c r="B74" s="57"/>
    </row>
    <row r="75" spans="1:11" ht="211.2" x14ac:dyDescent="0.25">
      <c r="A75" s="88" t="s">
        <v>359</v>
      </c>
      <c r="B75" s="57"/>
    </row>
    <row r="76" spans="1:11" ht="79.8" customHeight="1" x14ac:dyDescent="0.25">
      <c r="A76" s="88" t="s">
        <v>194</v>
      </c>
      <c r="B76" s="57"/>
    </row>
    <row r="77" spans="1:11" ht="76.8" customHeight="1" x14ac:dyDescent="0.25">
      <c r="A77" s="88" t="s">
        <v>195</v>
      </c>
      <c r="B77" s="57"/>
    </row>
    <row r="78" spans="1:11" ht="76.8" customHeight="1" x14ac:dyDescent="0.25">
      <c r="A78" s="88"/>
      <c r="B78" s="57"/>
    </row>
    <row r="79" spans="1:11" ht="13.8" thickBot="1" x14ac:dyDescent="0.3">
      <c r="A79" s="241" t="s">
        <v>288</v>
      </c>
      <c r="B79" s="57"/>
    </row>
    <row r="80" spans="1:11" ht="13.8" thickBot="1" x14ac:dyDescent="0.3">
      <c r="B80" s="57"/>
      <c r="C80" s="104" t="s">
        <v>196</v>
      </c>
      <c r="D80" s="101">
        <f>D20</f>
        <v>2022</v>
      </c>
      <c r="E80" s="99">
        <f t="shared" ref="E80:J80" si="12">E20</f>
        <v>2023</v>
      </c>
      <c r="F80" s="99">
        <f t="shared" si="12"/>
        <v>2024</v>
      </c>
      <c r="G80" s="99">
        <f t="shared" si="12"/>
        <v>2025</v>
      </c>
      <c r="H80" s="99">
        <f t="shared" si="12"/>
        <v>2026</v>
      </c>
      <c r="I80" s="99">
        <f t="shared" si="12"/>
        <v>2027</v>
      </c>
      <c r="J80" s="100">
        <f t="shared" si="12"/>
        <v>2028</v>
      </c>
    </row>
    <row r="81" spans="1:10" x14ac:dyDescent="0.25">
      <c r="B81" s="57"/>
      <c r="C81" s="108" t="s">
        <v>293</v>
      </c>
      <c r="D81" s="102">
        <f>D38</f>
        <v>0</v>
      </c>
      <c r="E81" s="102">
        <f t="shared" ref="E81:J81" si="13">E38</f>
        <v>0</v>
      </c>
      <c r="F81" s="102">
        <f t="shared" si="13"/>
        <v>0</v>
      </c>
      <c r="G81" s="102">
        <f t="shared" si="13"/>
        <v>0</v>
      </c>
      <c r="H81" s="102">
        <f t="shared" si="13"/>
        <v>0</v>
      </c>
      <c r="I81" s="102">
        <f t="shared" si="13"/>
        <v>0</v>
      </c>
      <c r="J81" s="247">
        <f t="shared" si="13"/>
        <v>0</v>
      </c>
    </row>
    <row r="82" spans="1:10" x14ac:dyDescent="0.25">
      <c r="B82" s="57"/>
      <c r="C82" s="108" t="s">
        <v>294</v>
      </c>
      <c r="D82" s="102">
        <f>SUM(D39:D41)</f>
        <v>0</v>
      </c>
      <c r="E82" s="102">
        <f t="shared" ref="E82:J82" si="14">SUM(E39:E41)</f>
        <v>0</v>
      </c>
      <c r="F82" s="102">
        <f t="shared" si="14"/>
        <v>0</v>
      </c>
      <c r="G82" s="102">
        <f t="shared" si="14"/>
        <v>0</v>
      </c>
      <c r="H82" s="102">
        <f t="shared" si="14"/>
        <v>0</v>
      </c>
      <c r="I82" s="102">
        <f t="shared" si="14"/>
        <v>0</v>
      </c>
      <c r="J82" s="247">
        <f t="shared" si="14"/>
        <v>0</v>
      </c>
    </row>
    <row r="83" spans="1:10" x14ac:dyDescent="0.25">
      <c r="B83" s="57"/>
      <c r="C83" s="106" t="s">
        <v>295</v>
      </c>
      <c r="D83" s="102">
        <f>D81-D82</f>
        <v>0</v>
      </c>
      <c r="E83" s="102">
        <f t="shared" ref="E83:J83" si="15">E81-E82</f>
        <v>0</v>
      </c>
      <c r="F83" s="102">
        <f t="shared" si="15"/>
        <v>0</v>
      </c>
      <c r="G83" s="102">
        <f t="shared" si="15"/>
        <v>0</v>
      </c>
      <c r="H83" s="102">
        <f t="shared" si="15"/>
        <v>0</v>
      </c>
      <c r="I83" s="102">
        <f t="shared" si="15"/>
        <v>0</v>
      </c>
      <c r="J83" s="247">
        <f t="shared" si="15"/>
        <v>0</v>
      </c>
    </row>
    <row r="84" spans="1:10" x14ac:dyDescent="0.25">
      <c r="B84" s="57"/>
      <c r="C84" s="106" t="s">
        <v>296</v>
      </c>
      <c r="D84" s="102" t="str">
        <f>IFERROR(D81/D82,"NVT")</f>
        <v>NVT</v>
      </c>
      <c r="E84" s="102" t="str">
        <f t="shared" ref="E84:J84" si="16">IFERROR(E81/E82,"NVT")</f>
        <v>NVT</v>
      </c>
      <c r="F84" s="102" t="str">
        <f t="shared" si="16"/>
        <v>NVT</v>
      </c>
      <c r="G84" s="102" t="str">
        <f t="shared" si="16"/>
        <v>NVT</v>
      </c>
      <c r="H84" s="102" t="str">
        <f t="shared" si="16"/>
        <v>NVT</v>
      </c>
      <c r="I84" s="102" t="str">
        <f t="shared" si="16"/>
        <v>NVT</v>
      </c>
      <c r="J84" s="102" t="str">
        <f t="shared" si="16"/>
        <v>NVT</v>
      </c>
    </row>
    <row r="85" spans="1:10" ht="13.8" thickBot="1" x14ac:dyDescent="0.3">
      <c r="B85" s="57"/>
      <c r="C85" s="106" t="s">
        <v>297</v>
      </c>
      <c r="D85" s="102">
        <f>D68</f>
        <v>0</v>
      </c>
      <c r="E85" s="102">
        <f t="shared" ref="E85:J85" si="17">E68</f>
        <v>0</v>
      </c>
      <c r="F85" s="102">
        <f t="shared" si="17"/>
        <v>0</v>
      </c>
      <c r="G85" s="102">
        <f t="shared" si="17"/>
        <v>0</v>
      </c>
      <c r="H85" s="102">
        <f t="shared" si="17"/>
        <v>0</v>
      </c>
      <c r="I85" s="102">
        <f t="shared" si="17"/>
        <v>0</v>
      </c>
      <c r="J85" s="247">
        <f t="shared" si="17"/>
        <v>0</v>
      </c>
    </row>
    <row r="86" spans="1:10" ht="13.8" thickBot="1" x14ac:dyDescent="0.3">
      <c r="B86" s="57"/>
      <c r="C86" s="118" t="s">
        <v>197</v>
      </c>
      <c r="D86" s="109"/>
      <c r="E86" s="110"/>
      <c r="F86" s="110"/>
      <c r="G86" s="110"/>
      <c r="H86" s="110"/>
      <c r="I86" s="110"/>
      <c r="J86" s="111"/>
    </row>
    <row r="87" spans="1:10" ht="21" x14ac:dyDescent="0.25">
      <c r="A87" s="62"/>
      <c r="B87" s="57"/>
      <c r="C87" s="108" t="s">
        <v>198</v>
      </c>
      <c r="D87" s="102">
        <f>Meerjarenplanning!D19-SUM(Meerjarenplanning!D30:D32)</f>
        <v>0</v>
      </c>
      <c r="E87" s="96">
        <f>Meerjarenplanning!E19-SUM(Meerjarenplanning!E30:E32)</f>
        <v>0</v>
      </c>
      <c r="F87" s="96">
        <f>Meerjarenplanning!F19-SUM(Meerjarenplanning!F30:F32)</f>
        <v>0</v>
      </c>
      <c r="G87" s="96">
        <f>Meerjarenplanning!G19-SUM(Meerjarenplanning!G30:G32)</f>
        <v>0</v>
      </c>
      <c r="H87" s="96">
        <f>Meerjarenplanning!H19-SUM(Meerjarenplanning!H30:H32)</f>
        <v>0</v>
      </c>
      <c r="I87" s="96">
        <f>Meerjarenplanning!I19-SUM(Meerjarenplanning!I30:I32)</f>
        <v>0</v>
      </c>
      <c r="J87" s="112">
        <f>Meerjarenplanning!J19-SUM(Meerjarenplanning!J30:J32)</f>
        <v>0</v>
      </c>
    </row>
    <row r="88" spans="1:10" x14ac:dyDescent="0.25">
      <c r="A88" s="62"/>
      <c r="B88" s="57"/>
      <c r="C88" s="106" t="s">
        <v>292</v>
      </c>
      <c r="D88" s="102">
        <f>Meerjarenplanning!D42</f>
        <v>0</v>
      </c>
      <c r="E88" s="96">
        <f>Meerjarenplanning!E42</f>
        <v>0</v>
      </c>
      <c r="F88" s="96">
        <f>Meerjarenplanning!F42</f>
        <v>0</v>
      </c>
      <c r="G88" s="96">
        <f>Meerjarenplanning!G42</f>
        <v>0</v>
      </c>
      <c r="H88" s="96">
        <f>Meerjarenplanning!H42</f>
        <v>0</v>
      </c>
      <c r="I88" s="96">
        <f>Meerjarenplanning!I42</f>
        <v>0</v>
      </c>
      <c r="J88" s="112">
        <f>Meerjarenplanning!J42</f>
        <v>0</v>
      </c>
    </row>
    <row r="89" spans="1:10" x14ac:dyDescent="0.25">
      <c r="A89" s="62"/>
      <c r="B89" s="57"/>
      <c r="C89" s="106" t="s">
        <v>199</v>
      </c>
      <c r="D89" s="102">
        <f>Meerjarenplanning!D43</f>
        <v>0</v>
      </c>
      <c r="E89" s="96">
        <f>Meerjarenplanning!E43</f>
        <v>0</v>
      </c>
      <c r="F89" s="96">
        <f>Meerjarenplanning!F43</f>
        <v>0</v>
      </c>
      <c r="G89" s="96">
        <f>Meerjarenplanning!G43</f>
        <v>0</v>
      </c>
      <c r="H89" s="96">
        <f>Meerjarenplanning!H43</f>
        <v>0</v>
      </c>
      <c r="I89" s="96">
        <f>Meerjarenplanning!I43</f>
        <v>0</v>
      </c>
      <c r="J89" s="112">
        <f>Meerjarenplanning!J43</f>
        <v>0</v>
      </c>
    </row>
    <row r="90" spans="1:10" x14ac:dyDescent="0.25">
      <c r="A90" s="62"/>
      <c r="B90" s="57"/>
      <c r="C90" s="106" t="s">
        <v>200</v>
      </c>
      <c r="D90" s="102">
        <f>Meerjarenplanning!D44</f>
        <v>0</v>
      </c>
      <c r="E90" s="96">
        <f>Meerjarenplanning!E44</f>
        <v>0</v>
      </c>
      <c r="F90" s="96">
        <f>Meerjarenplanning!F44</f>
        <v>0</v>
      </c>
      <c r="G90" s="96">
        <f>Meerjarenplanning!G44</f>
        <v>0</v>
      </c>
      <c r="H90" s="96">
        <f>Meerjarenplanning!H44</f>
        <v>0</v>
      </c>
      <c r="I90" s="96">
        <f>Meerjarenplanning!I44</f>
        <v>0</v>
      </c>
      <c r="J90" s="112">
        <f>Meerjarenplanning!J44</f>
        <v>0</v>
      </c>
    </row>
    <row r="91" spans="1:10" x14ac:dyDescent="0.25">
      <c r="A91" s="62"/>
      <c r="B91" s="57"/>
      <c r="C91" s="106"/>
      <c r="D91" s="103"/>
      <c r="E91" s="97"/>
      <c r="F91" s="97"/>
      <c r="G91" s="97"/>
      <c r="H91" s="97"/>
      <c r="I91" s="98"/>
      <c r="J91" s="113"/>
    </row>
    <row r="92" spans="1:10" x14ac:dyDescent="0.25">
      <c r="A92" s="58"/>
      <c r="B92" s="57"/>
      <c r="C92" s="119" t="str">
        <f>"evolutie% (basis = "&amp;D20&amp;")"</f>
        <v>evolutie% (basis = 2022)</v>
      </c>
      <c r="D92" s="103"/>
      <c r="E92" s="97"/>
      <c r="F92" s="97"/>
      <c r="G92" s="97"/>
      <c r="H92" s="97"/>
      <c r="I92" s="98"/>
      <c r="J92" s="113"/>
    </row>
    <row r="93" spans="1:10" ht="21" x14ac:dyDescent="0.25">
      <c r="B93" s="57"/>
      <c r="C93" s="105" t="s">
        <v>198</v>
      </c>
      <c r="D93" s="120" t="e">
        <f>D87/$D87</f>
        <v>#DIV/0!</v>
      </c>
      <c r="E93" s="121" t="e">
        <f t="shared" ref="E93:J93" si="18">E87/$D87</f>
        <v>#DIV/0!</v>
      </c>
      <c r="F93" s="121" t="e">
        <f t="shared" si="18"/>
        <v>#DIV/0!</v>
      </c>
      <c r="G93" s="121" t="e">
        <f t="shared" si="18"/>
        <v>#DIV/0!</v>
      </c>
      <c r="H93" s="121" t="e">
        <f t="shared" si="18"/>
        <v>#DIV/0!</v>
      </c>
      <c r="I93" s="121" t="e">
        <f t="shared" si="18"/>
        <v>#DIV/0!</v>
      </c>
      <c r="J93" s="122" t="e">
        <f t="shared" si="18"/>
        <v>#DIV/0!</v>
      </c>
    </row>
    <row r="94" spans="1:10" x14ac:dyDescent="0.25">
      <c r="B94" s="57"/>
      <c r="C94" s="106" t="s">
        <v>292</v>
      </c>
      <c r="D94" s="120" t="e">
        <f t="shared" ref="D94:J94" si="19">D88/$D88</f>
        <v>#DIV/0!</v>
      </c>
      <c r="E94" s="121" t="e">
        <f t="shared" si="19"/>
        <v>#DIV/0!</v>
      </c>
      <c r="F94" s="121" t="e">
        <f t="shared" si="19"/>
        <v>#DIV/0!</v>
      </c>
      <c r="G94" s="121" t="e">
        <f t="shared" si="19"/>
        <v>#DIV/0!</v>
      </c>
      <c r="H94" s="121" t="e">
        <f t="shared" si="19"/>
        <v>#DIV/0!</v>
      </c>
      <c r="I94" s="121" t="e">
        <f t="shared" si="19"/>
        <v>#DIV/0!</v>
      </c>
      <c r="J94" s="122" t="e">
        <f t="shared" si="19"/>
        <v>#DIV/0!</v>
      </c>
    </row>
    <row r="95" spans="1:10" x14ac:dyDescent="0.25">
      <c r="A95" s="62"/>
      <c r="B95" s="57"/>
      <c r="C95" s="106" t="s">
        <v>199</v>
      </c>
      <c r="D95" s="120" t="e">
        <f t="shared" ref="D95:J95" si="20">D89/$D89</f>
        <v>#DIV/0!</v>
      </c>
      <c r="E95" s="121" t="e">
        <f t="shared" si="20"/>
        <v>#DIV/0!</v>
      </c>
      <c r="F95" s="121" t="e">
        <f t="shared" si="20"/>
        <v>#DIV/0!</v>
      </c>
      <c r="G95" s="121" t="e">
        <f t="shared" si="20"/>
        <v>#DIV/0!</v>
      </c>
      <c r="H95" s="121" t="e">
        <f t="shared" si="20"/>
        <v>#DIV/0!</v>
      </c>
      <c r="I95" s="121" t="e">
        <f t="shared" si="20"/>
        <v>#DIV/0!</v>
      </c>
      <c r="J95" s="122" t="e">
        <f t="shared" si="20"/>
        <v>#DIV/0!</v>
      </c>
    </row>
    <row r="96" spans="1:10" x14ac:dyDescent="0.25">
      <c r="A96" s="62"/>
      <c r="B96" s="57"/>
      <c r="C96" s="106" t="s">
        <v>200</v>
      </c>
      <c r="D96" s="120" t="e">
        <f t="shared" ref="D96:J96" si="21">D90/$D90</f>
        <v>#DIV/0!</v>
      </c>
      <c r="E96" s="121" t="e">
        <f t="shared" si="21"/>
        <v>#DIV/0!</v>
      </c>
      <c r="F96" s="121" t="e">
        <f t="shared" si="21"/>
        <v>#DIV/0!</v>
      </c>
      <c r="G96" s="121" t="e">
        <f t="shared" si="21"/>
        <v>#DIV/0!</v>
      </c>
      <c r="H96" s="121" t="e">
        <f t="shared" si="21"/>
        <v>#DIV/0!</v>
      </c>
      <c r="I96" s="121" t="e">
        <f t="shared" si="21"/>
        <v>#DIV/0!</v>
      </c>
      <c r="J96" s="122" t="e">
        <f t="shared" si="21"/>
        <v>#DIV/0!</v>
      </c>
    </row>
    <row r="97" spans="1:10" x14ac:dyDescent="0.25">
      <c r="A97" s="62"/>
      <c r="B97" s="57"/>
      <c r="C97" s="243"/>
      <c r="D97" s="244"/>
      <c r="E97" s="245"/>
      <c r="F97" s="245"/>
      <c r="G97" s="245"/>
      <c r="H97" s="245"/>
      <c r="I97" s="245"/>
      <c r="J97" s="246"/>
    </row>
    <row r="98" spans="1:10" x14ac:dyDescent="0.25">
      <c r="A98" s="62"/>
      <c r="B98" s="57"/>
      <c r="C98" s="243" t="s">
        <v>291</v>
      </c>
      <c r="D98" s="249">
        <f>SUM(D88:D90,D39:D41,Meerjarenplanning!D66:D70)</f>
        <v>0</v>
      </c>
      <c r="E98" s="249">
        <f>SUM(E88:E90,E39:E41,Meerjarenplanning!E66:E70)</f>
        <v>0</v>
      </c>
      <c r="F98" s="249">
        <f>SUM(F88:F90,F39:F41,Meerjarenplanning!F66:F70)</f>
        <v>0</v>
      </c>
      <c r="G98" s="249">
        <f>SUM(G88:G90,G39:G41,Meerjarenplanning!G66:G70)</f>
        <v>0</v>
      </c>
      <c r="H98" s="249">
        <f>SUM(H88:H90,H39:H41,Meerjarenplanning!H66:H70)</f>
        <v>0</v>
      </c>
      <c r="I98" s="249">
        <f>SUM(I88:I90,I39:I41,Meerjarenplanning!I66:I70)</f>
        <v>0</v>
      </c>
      <c r="J98" s="250">
        <f>SUM(J88:J90,J39:J41,Meerjarenplanning!J66:J70)</f>
        <v>0</v>
      </c>
    </row>
    <row r="99" spans="1:10" x14ac:dyDescent="0.25">
      <c r="A99" s="62"/>
      <c r="B99" s="57"/>
      <c r="C99" s="243" t="s">
        <v>298</v>
      </c>
      <c r="D99" s="248" t="e">
        <f>D85/D98</f>
        <v>#DIV/0!</v>
      </c>
      <c r="E99" s="248" t="e">
        <f t="shared" ref="E99:J99" si="22">E85/E98</f>
        <v>#DIV/0!</v>
      </c>
      <c r="F99" s="248" t="e">
        <f t="shared" si="22"/>
        <v>#DIV/0!</v>
      </c>
      <c r="G99" s="248" t="e">
        <f t="shared" si="22"/>
        <v>#DIV/0!</v>
      </c>
      <c r="H99" s="248" t="e">
        <f t="shared" si="22"/>
        <v>#DIV/0!</v>
      </c>
      <c r="I99" s="248" t="e">
        <f t="shared" si="22"/>
        <v>#DIV/0!</v>
      </c>
      <c r="J99" s="251" t="e">
        <f t="shared" si="22"/>
        <v>#DIV/0!</v>
      </c>
    </row>
    <row r="100" spans="1:10" ht="13.8" thickBot="1" x14ac:dyDescent="0.3">
      <c r="A100" s="62"/>
      <c r="B100" s="57"/>
      <c r="C100" s="107"/>
      <c r="D100" s="114"/>
      <c r="E100" s="115"/>
      <c r="F100" s="115"/>
      <c r="G100" s="115"/>
      <c r="H100" s="115"/>
      <c r="I100" s="116"/>
      <c r="J100" s="117"/>
    </row>
    <row r="104" spans="1:10" x14ac:dyDescent="0.25">
      <c r="A104" s="62"/>
      <c r="B104" s="57"/>
    </row>
    <row r="105" spans="1:10" x14ac:dyDescent="0.25">
      <c r="A105" s="62"/>
      <c r="B105" s="57"/>
    </row>
    <row r="106" spans="1:10" x14ac:dyDescent="0.25">
      <c r="A106" s="62"/>
      <c r="B106" s="57"/>
    </row>
  </sheetData>
  <mergeCells count="1">
    <mergeCell ref="A71:C71"/>
  </mergeCells>
  <phoneticPr fontId="8" type="noConversion"/>
  <pageMargins left="0.75" right="0.75" top="1" bottom="1" header="0.5" footer="0.5"/>
  <pageSetup paperSize="9"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Q42"/>
  <sheetViews>
    <sheetView workbookViewId="0">
      <selection activeCell="D4" sqref="D4"/>
    </sheetView>
  </sheetViews>
  <sheetFormatPr defaultRowHeight="13.2" x14ac:dyDescent="0.25"/>
  <cols>
    <col min="1" max="1" width="70.21875" customWidth="1"/>
    <col min="2" max="2" width="54.109375" hidden="1" customWidth="1"/>
    <col min="3" max="3" width="25.5546875" style="5" customWidth="1"/>
    <col min="4" max="4" width="50.44140625" customWidth="1"/>
    <col min="5" max="5" width="91.21875" bestFit="1" customWidth="1"/>
    <col min="7" max="7" width="63.33203125" bestFit="1" customWidth="1"/>
    <col min="9" max="9" width="33.88671875" customWidth="1"/>
  </cols>
  <sheetData>
    <row r="1" spans="1:17" ht="15.6" x14ac:dyDescent="0.3">
      <c r="A1" s="19" t="s">
        <v>201</v>
      </c>
      <c r="B1" s="17"/>
      <c r="C1" s="50" t="s">
        <v>202</v>
      </c>
      <c r="D1" s="14" t="s">
        <v>571</v>
      </c>
      <c r="E1" s="14" t="s">
        <v>572</v>
      </c>
      <c r="G1" s="14" t="s">
        <v>379</v>
      </c>
    </row>
    <row r="2" spans="1:17" s="14" customFormat="1" x14ac:dyDescent="0.25">
      <c r="A2" s="28" t="s">
        <v>203</v>
      </c>
      <c r="B2" s="37"/>
      <c r="C2" s="45">
        <f>SUM(C3:C5)</f>
        <v>0</v>
      </c>
      <c r="G2" s="148" t="str">
        <f>IF(C2&lt;&gt;SUM('Cashflow+liquiditeitenplanning'!D51:J51),"Het hier opgenomen investeringsbedrag verschilt van de vereffeningen facturen van dit project in 'cashflow+liquiditeitenplanning.Dit valt eventueel te verklaren doordat bvb. het gronddeel reeds werd aangekocht vóór her begin van de planningsperiode.","")</f>
        <v/>
      </c>
    </row>
    <row r="3" spans="1:17" x14ac:dyDescent="0.25">
      <c r="A3" s="33" t="s">
        <v>204</v>
      </c>
      <c r="B3" s="16"/>
      <c r="C3" s="42">
        <v>0</v>
      </c>
      <c r="D3" s="1"/>
      <c r="E3" s="15"/>
      <c r="F3" s="15"/>
      <c r="G3" s="15" t="s">
        <v>394</v>
      </c>
      <c r="H3" s="15"/>
      <c r="I3" s="15"/>
      <c r="J3" s="15"/>
      <c r="K3" s="15"/>
      <c r="L3" s="15"/>
    </row>
    <row r="4" spans="1:17" x14ac:dyDescent="0.25">
      <c r="A4" s="33" t="s">
        <v>205</v>
      </c>
      <c r="B4" s="16"/>
      <c r="C4" s="42">
        <v>0</v>
      </c>
      <c r="D4" s="1"/>
      <c r="E4" s="15"/>
      <c r="F4" s="15"/>
      <c r="G4" s="15"/>
      <c r="H4" s="15"/>
      <c r="I4" s="15"/>
      <c r="J4" s="15"/>
      <c r="K4" s="15"/>
      <c r="L4" s="15"/>
    </row>
    <row r="5" spans="1:17" x14ac:dyDescent="0.25">
      <c r="A5" s="34" t="s">
        <v>378</v>
      </c>
      <c r="B5" s="43"/>
      <c r="C5" s="44">
        <v>0</v>
      </c>
      <c r="D5" s="1"/>
      <c r="E5" s="15"/>
      <c r="F5" s="15"/>
      <c r="G5" s="15" t="s">
        <v>423</v>
      </c>
      <c r="H5" s="15"/>
      <c r="I5" s="15"/>
      <c r="J5" s="15"/>
      <c r="K5" s="15"/>
      <c r="L5" s="15"/>
    </row>
    <row r="6" spans="1:17" x14ac:dyDescent="0.25">
      <c r="A6" s="28" t="s">
        <v>206</v>
      </c>
      <c r="B6" s="37"/>
      <c r="C6" s="45">
        <f>SUM(C7:C11)</f>
        <v>0</v>
      </c>
    </row>
    <row r="7" spans="1:17" x14ac:dyDescent="0.25">
      <c r="A7" s="33" t="s">
        <v>207</v>
      </c>
      <c r="B7" s="16"/>
      <c r="C7" s="42">
        <v>0</v>
      </c>
      <c r="D7" s="1"/>
      <c r="E7" s="15"/>
      <c r="F7" s="15"/>
      <c r="G7" s="325" t="str">
        <f>IF(C7+C8&lt;&gt;SUM('Cashflow+liquiditeitenplanning'!D59:J59),"Het hier opgenomen bedrag voor bancaire en overige leningen verschilt van de opnames onder 'cashflow+liquiditeitenplanning'.","")</f>
        <v/>
      </c>
      <c r="H7" s="15"/>
      <c r="I7" s="15"/>
      <c r="J7" s="15"/>
      <c r="K7" s="15"/>
      <c r="L7" s="15"/>
    </row>
    <row r="8" spans="1:17" x14ac:dyDescent="0.25">
      <c r="A8" s="33" t="s">
        <v>208</v>
      </c>
      <c r="B8" s="16"/>
      <c r="C8" s="42">
        <v>0</v>
      </c>
      <c r="D8" s="1" t="str">
        <f>IF(C8&gt;D26,"Gelieve de overige leningen verder toe te lichten vanaf rij 22","")</f>
        <v/>
      </c>
      <c r="E8" s="15"/>
      <c r="F8" s="15"/>
      <c r="G8" s="326"/>
      <c r="H8" s="15"/>
      <c r="I8" s="15"/>
      <c r="J8" s="15"/>
      <c r="K8" s="15"/>
      <c r="L8" s="15"/>
    </row>
    <row r="9" spans="1:17" x14ac:dyDescent="0.25">
      <c r="A9" s="33" t="s">
        <v>209</v>
      </c>
      <c r="B9" s="16"/>
      <c r="C9" s="42">
        <v>0</v>
      </c>
      <c r="D9" s="1" t="str">
        <f>IF(C9&gt;D34,"Gelieve de schenkingen verder toe te lichten vanaf rij 30","")</f>
        <v/>
      </c>
      <c r="E9" s="15"/>
      <c r="F9" s="15"/>
      <c r="G9" s="15"/>
      <c r="H9" s="15"/>
      <c r="I9" s="15"/>
      <c r="J9" s="15"/>
      <c r="K9" s="15"/>
      <c r="L9" s="15"/>
    </row>
    <row r="10" spans="1:17" x14ac:dyDescent="0.25">
      <c r="A10" s="33" t="s">
        <v>550</v>
      </c>
      <c r="B10" s="16"/>
      <c r="C10" s="42">
        <v>0</v>
      </c>
      <c r="D10" s="1"/>
      <c r="E10" s="15"/>
      <c r="F10" s="15"/>
      <c r="G10" s="15"/>
      <c r="H10" s="15"/>
      <c r="I10" s="15"/>
      <c r="J10" s="15"/>
      <c r="K10" s="15"/>
      <c r="L10" s="15"/>
    </row>
    <row r="11" spans="1:17" x14ac:dyDescent="0.25">
      <c r="A11" s="33" t="s">
        <v>210</v>
      </c>
      <c r="B11" s="16"/>
      <c r="C11" s="42">
        <v>0</v>
      </c>
      <c r="D11" s="1" t="str">
        <f>IF(C11&gt;D42, "Gelieve de andere subsidies verder toe te lichten vanaf rij 38","")</f>
        <v/>
      </c>
      <c r="E11" s="15"/>
      <c r="F11" s="15"/>
      <c r="G11" s="15"/>
      <c r="H11" s="15"/>
      <c r="I11" s="15"/>
      <c r="J11" s="15"/>
      <c r="K11" s="15"/>
      <c r="L11" s="15"/>
    </row>
    <row r="12" spans="1:17" s="14" customFormat="1" x14ac:dyDescent="0.25">
      <c r="A12" s="28" t="s">
        <v>211</v>
      </c>
      <c r="B12" s="37"/>
      <c r="C12" s="45">
        <f>C2-C6</f>
        <v>0</v>
      </c>
      <c r="D12" s="58" t="str">
        <f>IF(C12&lt;0, "Externe financiering is reeds meer dan de investeringskost.Gelieve de externe financiering te corrigeren.","")</f>
        <v/>
      </c>
      <c r="G12" s="148" t="str">
        <f>IF(C12&gt;'Balans + RR'!E168, "Eigen inbreng ligt hoger dan de beschikbare middelen voor investeringen.","")</f>
        <v/>
      </c>
      <c r="I12" s="327" t="s">
        <v>430</v>
      </c>
      <c r="J12" s="328"/>
      <c r="K12" s="328"/>
      <c r="L12" s="328"/>
      <c r="M12" s="328"/>
      <c r="N12" s="328"/>
      <c r="O12" s="328"/>
      <c r="P12" s="328"/>
      <c r="Q12" s="323">
        <f>'Balans + RR'!E168-'Kostprijs + financiering'!C12</f>
        <v>0</v>
      </c>
    </row>
    <row r="13" spans="1:17" x14ac:dyDescent="0.25">
      <c r="A13" s="41" t="s">
        <v>212</v>
      </c>
      <c r="I13" s="328"/>
      <c r="J13" s="328"/>
      <c r="K13" s="328"/>
      <c r="L13" s="328"/>
      <c r="M13" s="328"/>
      <c r="N13" s="328"/>
      <c r="O13" s="328"/>
      <c r="P13" s="328"/>
      <c r="Q13" s="319"/>
    </row>
    <row r="15" spans="1:17" ht="14.4" x14ac:dyDescent="0.3">
      <c r="A15" s="46" t="s">
        <v>213</v>
      </c>
      <c r="B15" s="47"/>
      <c r="C15" s="48">
        <f>C2-C6-C12</f>
        <v>0</v>
      </c>
    </row>
    <row r="17" spans="1:7" x14ac:dyDescent="0.25">
      <c r="A17" s="14" t="s">
        <v>214</v>
      </c>
      <c r="B17" s="14"/>
    </row>
    <row r="18" spans="1:7" ht="40.5" customHeight="1" x14ac:dyDescent="0.25">
      <c r="A18" s="322" t="s">
        <v>215</v>
      </c>
      <c r="B18" s="322"/>
      <c r="C18" s="322"/>
    </row>
    <row r="19" spans="1:7" x14ac:dyDescent="0.25">
      <c r="A19" s="58" t="s">
        <v>232</v>
      </c>
    </row>
    <row r="20" spans="1:7" x14ac:dyDescent="0.25">
      <c r="A20" s="92" t="s">
        <v>233</v>
      </c>
    </row>
    <row r="21" spans="1:7" x14ac:dyDescent="0.25">
      <c r="A21" s="93" t="s">
        <v>216</v>
      </c>
      <c r="B21" s="94"/>
      <c r="C21" s="95" t="s">
        <v>217</v>
      </c>
      <c r="D21" s="93" t="s">
        <v>218</v>
      </c>
      <c r="E21" s="93" t="s">
        <v>219</v>
      </c>
      <c r="F21" s="93" t="s">
        <v>234</v>
      </c>
      <c r="G21" s="93" t="s">
        <v>238</v>
      </c>
    </row>
    <row r="22" spans="1:7" x14ac:dyDescent="0.25">
      <c r="A22" s="90"/>
      <c r="B22" s="90"/>
      <c r="C22" s="91">
        <v>123456789</v>
      </c>
      <c r="D22" s="91">
        <v>0</v>
      </c>
      <c r="E22" s="90"/>
      <c r="F22" s="123">
        <v>0.02</v>
      </c>
      <c r="G22" s="91" t="s">
        <v>235</v>
      </c>
    </row>
    <row r="23" spans="1:7" x14ac:dyDescent="0.25">
      <c r="A23" s="90"/>
      <c r="B23" s="90"/>
      <c r="C23" s="91"/>
      <c r="D23" s="91">
        <v>0</v>
      </c>
      <c r="E23" s="90"/>
      <c r="F23" s="90"/>
    </row>
    <row r="24" spans="1:7" x14ac:dyDescent="0.25">
      <c r="A24" s="90"/>
      <c r="B24" s="90"/>
      <c r="C24" s="91"/>
      <c r="D24" s="91">
        <v>0</v>
      </c>
      <c r="E24" s="90"/>
      <c r="F24" s="90"/>
    </row>
    <row r="25" spans="1:7" ht="13.8" thickBot="1" x14ac:dyDescent="0.3">
      <c r="A25" s="90"/>
      <c r="B25" s="90"/>
      <c r="C25" s="91"/>
      <c r="D25" s="91">
        <v>0</v>
      </c>
      <c r="E25" s="90"/>
      <c r="F25" s="90"/>
    </row>
    <row r="26" spans="1:7" ht="13.8" thickBot="1" x14ac:dyDescent="0.3">
      <c r="C26" s="89" t="s">
        <v>220</v>
      </c>
      <c r="D26" s="124">
        <f>SUM(D22:D25)</f>
        <v>0</v>
      </c>
      <c r="E26" t="str">
        <f>IF(D26&gt;C8,"Er werd een hoger bedrag  verantwoord dan vermeld onder de financiering", IF(D26&lt;C8,"Er werd een lager bedrag verantwoord dan vermeld onder de financiering. Gelieve verder te verantwoorden.",""))</f>
        <v/>
      </c>
    </row>
    <row r="27" spans="1:7" x14ac:dyDescent="0.25">
      <c r="D27" s="5"/>
    </row>
    <row r="28" spans="1:7" x14ac:dyDescent="0.25">
      <c r="A28" s="92" t="s">
        <v>221</v>
      </c>
      <c r="D28" s="5"/>
    </row>
    <row r="29" spans="1:7" x14ac:dyDescent="0.25">
      <c r="A29" s="93" t="s">
        <v>222</v>
      </c>
      <c r="B29" s="94"/>
      <c r="C29" s="95" t="s">
        <v>217</v>
      </c>
      <c r="D29" s="95" t="s">
        <v>218</v>
      </c>
      <c r="E29" s="324" t="s">
        <v>238</v>
      </c>
      <c r="F29" s="316"/>
      <c r="G29" s="316"/>
    </row>
    <row r="30" spans="1:7" x14ac:dyDescent="0.25">
      <c r="A30" s="90"/>
      <c r="B30" s="90"/>
      <c r="C30" s="91">
        <v>0</v>
      </c>
      <c r="D30" s="91">
        <v>0</v>
      </c>
      <c r="E30" s="91" t="s">
        <v>237</v>
      </c>
    </row>
    <row r="31" spans="1:7" x14ac:dyDescent="0.25">
      <c r="A31" s="90"/>
      <c r="B31" s="90"/>
      <c r="C31" s="91"/>
      <c r="D31" s="91">
        <v>0</v>
      </c>
    </row>
    <row r="32" spans="1:7" x14ac:dyDescent="0.25">
      <c r="A32" s="90"/>
      <c r="B32" s="90"/>
      <c r="C32" s="91"/>
      <c r="D32" s="91">
        <v>0</v>
      </c>
    </row>
    <row r="33" spans="1:7" ht="13.8" thickBot="1" x14ac:dyDescent="0.3">
      <c r="A33" s="90"/>
      <c r="B33" s="90"/>
      <c r="C33" s="91"/>
      <c r="D33" s="91">
        <v>0</v>
      </c>
    </row>
    <row r="34" spans="1:7" ht="13.8" thickBot="1" x14ac:dyDescent="0.3">
      <c r="C34" s="89" t="s">
        <v>220</v>
      </c>
      <c r="D34" s="124">
        <f>SUM(D30:D33)</f>
        <v>0</v>
      </c>
      <c r="E34" t="str">
        <f>IF(D34&gt;C9,"Er werd een hoger bedrag  verantwoord dan vermeld onder de financiering.", IF(D34&lt;C9,"Er werd een lager bedrag verantwoord dan vermeld onder de financiering. Gelieve verder te verantwoorden.",""))</f>
        <v/>
      </c>
    </row>
    <row r="35" spans="1:7" x14ac:dyDescent="0.25">
      <c r="D35" s="5"/>
    </row>
    <row r="36" spans="1:7" x14ac:dyDescent="0.25">
      <c r="A36" s="14" t="s">
        <v>223</v>
      </c>
      <c r="B36" s="14"/>
      <c r="C36" s="3"/>
      <c r="D36" s="3"/>
    </row>
    <row r="37" spans="1:7" x14ac:dyDescent="0.25">
      <c r="A37" s="93" t="s">
        <v>224</v>
      </c>
      <c r="B37" s="93"/>
      <c r="C37" s="93" t="s">
        <v>225</v>
      </c>
      <c r="D37" s="125" t="s">
        <v>226</v>
      </c>
      <c r="E37" s="324" t="s">
        <v>238</v>
      </c>
      <c r="F37" s="316"/>
      <c r="G37" s="316"/>
    </row>
    <row r="38" spans="1:7" x14ac:dyDescent="0.25">
      <c r="A38" s="90" t="s">
        <v>227</v>
      </c>
      <c r="B38" s="90"/>
      <c r="C38" s="91" t="s">
        <v>228</v>
      </c>
      <c r="D38" s="91">
        <v>0</v>
      </c>
      <c r="E38" s="91" t="s">
        <v>236</v>
      </c>
    </row>
    <row r="39" spans="1:7" x14ac:dyDescent="0.25">
      <c r="A39" s="90" t="s">
        <v>229</v>
      </c>
      <c r="B39" s="90"/>
      <c r="C39" s="91" t="s">
        <v>228</v>
      </c>
      <c r="D39" s="91">
        <v>0</v>
      </c>
    </row>
    <row r="40" spans="1:7" x14ac:dyDescent="0.25">
      <c r="A40" s="90" t="s">
        <v>230</v>
      </c>
      <c r="B40" s="90"/>
      <c r="C40" s="91" t="s">
        <v>228</v>
      </c>
      <c r="D40" s="91">
        <v>0</v>
      </c>
    </row>
    <row r="41" spans="1:7" ht="13.8" thickBot="1" x14ac:dyDescent="0.3">
      <c r="A41" s="90" t="s">
        <v>231</v>
      </c>
      <c r="B41" s="90"/>
      <c r="C41" s="91" t="s">
        <v>228</v>
      </c>
      <c r="D41" s="91">
        <v>0</v>
      </c>
    </row>
    <row r="42" spans="1:7" ht="13.8" thickBot="1" x14ac:dyDescent="0.3">
      <c r="C42" s="89" t="s">
        <v>220</v>
      </c>
      <c r="D42" s="124">
        <f>SUM(D38:D41)</f>
        <v>0</v>
      </c>
      <c r="E42" t="str">
        <f>IF(D42&gt;C11,"Er werd een hoger bedrag  verantwoord dan vermeld onder de financiering.", IF(D42&lt;C11,"Er werd een lager bedrag verantwoord dan vermeld onder de financiering. Gelieve verder te verantwoorden.",""))</f>
        <v/>
      </c>
    </row>
  </sheetData>
  <mergeCells count="6">
    <mergeCell ref="Q12:Q13"/>
    <mergeCell ref="A18:C18"/>
    <mergeCell ref="E29:G29"/>
    <mergeCell ref="E37:G37"/>
    <mergeCell ref="G7:G8"/>
    <mergeCell ref="I12:P13"/>
  </mergeCells>
  <phoneticPr fontId="8"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F55D396-9A88-4024-93A3-BB1B85EDBB6E}">
            <xm:f>AND('Balans + RR'!$B$18&lt;&gt;"klassiek", "klassiek+forfait")</xm:f>
            <x14:dxf>
              <font>
                <strike/>
              </font>
            </x14:dxf>
          </x14:cfRule>
          <xm:sqref>A10:C10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8581-54AF-4179-B56B-0880272149B5}">
  <dimension ref="A1:H98"/>
  <sheetViews>
    <sheetView workbookViewId="0">
      <selection activeCell="C97" sqref="C97"/>
    </sheetView>
  </sheetViews>
  <sheetFormatPr defaultRowHeight="13.2" x14ac:dyDescent="0.25"/>
  <sheetData>
    <row r="1" spans="1:2" ht="21" x14ac:dyDescent="0.4">
      <c r="A1" s="252" t="s">
        <v>554</v>
      </c>
    </row>
    <row r="3" spans="1:2" x14ac:dyDescent="0.25">
      <c r="A3" s="304" t="s">
        <v>539</v>
      </c>
    </row>
    <row r="4" spans="1:2" x14ac:dyDescent="0.25">
      <c r="A4" s="304"/>
    </row>
    <row r="5" spans="1:2" ht="21" x14ac:dyDescent="0.4">
      <c r="A5" s="252" t="s">
        <v>367</v>
      </c>
    </row>
    <row r="7" spans="1:2" x14ac:dyDescent="0.25">
      <c r="A7" s="14" t="s">
        <v>551</v>
      </c>
    </row>
    <row r="9" spans="1:2" x14ac:dyDescent="0.25">
      <c r="B9" s="304" t="s">
        <v>383</v>
      </c>
    </row>
    <row r="11" spans="1:2" x14ac:dyDescent="0.25">
      <c r="B11" s="58" t="s">
        <v>395</v>
      </c>
    </row>
    <row r="57" spans="1:4" ht="21" x14ac:dyDescent="0.4">
      <c r="A57" s="252" t="s">
        <v>555</v>
      </c>
    </row>
    <row r="58" spans="1:4" x14ac:dyDescent="0.25">
      <c r="B58" s="14" t="s">
        <v>396</v>
      </c>
      <c r="D58" s="304" t="s">
        <v>397</v>
      </c>
    </row>
    <row r="60" spans="1:4" x14ac:dyDescent="0.25">
      <c r="B60" s="14" t="s">
        <v>553</v>
      </c>
    </row>
    <row r="61" spans="1:4" x14ac:dyDescent="0.25">
      <c r="C61" s="14" t="s">
        <v>552</v>
      </c>
    </row>
    <row r="63" spans="1:4" x14ac:dyDescent="0.25">
      <c r="D63" s="304" t="s">
        <v>380</v>
      </c>
    </row>
    <row r="64" spans="1:4" x14ac:dyDescent="0.25">
      <c r="D64" s="304" t="s">
        <v>386</v>
      </c>
    </row>
    <row r="65" spans="3:8" x14ac:dyDescent="0.25">
      <c r="D65" s="304"/>
    </row>
    <row r="66" spans="3:8" x14ac:dyDescent="0.25">
      <c r="C66" s="14" t="s">
        <v>401</v>
      </c>
      <c r="D66" s="14"/>
      <c r="H66" s="304" t="s">
        <v>400</v>
      </c>
    </row>
    <row r="67" spans="3:8" x14ac:dyDescent="0.25">
      <c r="D67" s="58"/>
      <c r="H67" s="304"/>
    </row>
    <row r="68" spans="3:8" x14ac:dyDescent="0.25">
      <c r="C68" s="14" t="s">
        <v>398</v>
      </c>
    </row>
    <row r="70" spans="3:8" x14ac:dyDescent="0.25">
      <c r="D70" s="304" t="s">
        <v>399</v>
      </c>
    </row>
    <row r="96" spans="2:2" x14ac:dyDescent="0.25">
      <c r="B96" s="14" t="s">
        <v>556</v>
      </c>
    </row>
    <row r="97" spans="3:3" x14ac:dyDescent="0.25">
      <c r="C97" s="304" t="s">
        <v>387</v>
      </c>
    </row>
    <row r="98" spans="3:3" x14ac:dyDescent="0.25">
      <c r="C98" s="304" t="s">
        <v>388</v>
      </c>
    </row>
  </sheetData>
  <hyperlinks>
    <hyperlink ref="B9" r:id="rId1" display="https://www.departementwvg.be/vipa-algemeen-welzijnswerk-subsidies" xr:uid="{E687189D-9829-48CA-A17D-1AAFCE31559A}"/>
    <hyperlink ref="D58" r:id="rId2" display="https://www.departementwvg.be/vipa/cijfers/bouwindex" xr:uid="{04741F01-F75E-459C-9E13-13E7FCAD4C77}"/>
    <hyperlink ref="D63" r:id="rId3" display="https://www.departementwvg.be/regelgeving-financiering-en-opdrachtgeverschap" xr:uid="{660B880B-453A-4878-8354-82261D000E9A}"/>
    <hyperlink ref="D64" r:id="rId4" display="https://www.departementwvg.be/vipa/cijfers/btw-tarieven" xr:uid="{0E5F0D93-6AF0-4CB4-9F74-1211ADD6AB0E}"/>
    <hyperlink ref="D70" r:id="rId5" display="https://www.vlaanderen.be/uw-overheid/werking-en-structuur/hoe-werkt-de-vlaamse-overheid/belastingen-en-begroting/vlaamse-belastingen/registratiebelasting/wijzigingen-verkooprecht-vanaf-1-januari-2022" xr:uid="{2594CC66-2D5D-436F-8FB3-4F186022B7E2}"/>
    <hyperlink ref="H66" r:id="rId6" display="https://financien.belgium.be/nl/particulieren/woning/kopen-verkopen/verkopen-btw" xr:uid="{96581753-A28E-4531-8F86-35152C656FF5}"/>
    <hyperlink ref="A3" r:id="rId7" display="https://www.cbn-cnc.be/nl/zoeken?search=investeringssubsidie" xr:uid="{6D9B2EDC-A541-43D3-991B-A355D8C552BB}"/>
    <hyperlink ref="C97" r:id="rId8" display="https://www.departementwvg.be/node/2421" xr:uid="{8A5FC471-80A3-4390-B4D8-0A99378877F8}"/>
    <hyperlink ref="C98" r:id="rId9" display="https://www.departementwvg.be/sites/default/files/media/documenten/AVSB-financiering - toelichting.pdf" xr:uid="{9D40B8DE-B895-4475-9C2C-7854610E05D1}"/>
  </hyperlinks>
  <pageMargins left="0.7" right="0.7" top="0.75" bottom="0.75" header="0.3" footer="0.3"/>
  <pageSetup paperSize="9"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987C-3383-4FCD-8314-410D23C5C118}">
  <dimension ref="B1:B3"/>
  <sheetViews>
    <sheetView workbookViewId="0">
      <selection activeCell="B3" sqref="B3"/>
    </sheetView>
  </sheetViews>
  <sheetFormatPr defaultRowHeight="13.2" x14ac:dyDescent="0.25"/>
  <sheetData>
    <row r="1" spans="2:2" x14ac:dyDescent="0.25">
      <c r="B1" t="s">
        <v>404</v>
      </c>
    </row>
    <row r="2" spans="2:2" x14ac:dyDescent="0.25">
      <c r="B2" t="s">
        <v>405</v>
      </c>
    </row>
    <row r="3" spans="2:2" x14ac:dyDescent="0.25">
      <c r="B3" s="58" t="s">
        <v>573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F0247997390B41B0ED8125E485E4F3" ma:contentTypeVersion="7" ma:contentTypeDescription="Een nieuw document maken." ma:contentTypeScope="" ma:versionID="d40f56130aa0e914879a86f5ed3a978b">
  <xsd:schema xmlns:xsd="http://www.w3.org/2001/XMLSchema" xmlns:xs="http://www.w3.org/2001/XMLSchema" xmlns:p="http://schemas.microsoft.com/office/2006/metadata/properties" xmlns:ns2="d9e76462-b5fc-4b23-8e72-030ade24527e" xmlns:ns3="1d1e5acb-1ded-409b-b259-6d5dfca81942" targetNamespace="http://schemas.microsoft.com/office/2006/metadata/properties" ma:root="true" ma:fieldsID="02a4f5a59e61838c65f10d2b487f7987" ns2:_="" ns3:_="">
    <xsd:import namespace="d9e76462-b5fc-4b23-8e72-030ade24527e"/>
    <xsd:import namespace="1d1e5acb-1ded-409b-b259-6d5dfca819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76462-b5fc-4b23-8e72-030ade2452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e5acb-1ded-409b-b259-6d5dfca81942"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d1e5acb-1ded-409b-b259-6d5dfca81942">
      <UserInfo>
        <DisplayName>WVG VIPA Website</DisplayName>
        <AccountId>1153</AccountId>
        <AccountType/>
      </UserInfo>
      <UserInfo>
        <DisplayName>Bohets Liesbet</DisplayName>
        <AccountId>27</AccountId>
        <AccountType/>
      </UserInfo>
      <UserInfo>
        <DisplayName>Dheere Stef</DisplayName>
        <AccountId>1085</AccountId>
        <AccountType/>
      </UserInfo>
      <UserInfo>
        <DisplayName>Boterbergh Niky</DisplayName>
        <AccountId>19</AccountId>
        <AccountType/>
      </UserInfo>
      <UserInfo>
        <DisplayName>Vermeiren Nico</DisplayName>
        <AccountId>23</AccountId>
        <AccountType/>
      </UserInfo>
    </SharedWithUsers>
  </documentManagement>
</p:properties>
</file>

<file path=customXml/itemProps1.xml><?xml version="1.0" encoding="utf-8"?>
<ds:datastoreItem xmlns:ds="http://schemas.openxmlformats.org/officeDocument/2006/customXml" ds:itemID="{0D7070A6-2202-453B-81B0-97AAFA057782}">
  <ds:schemaRefs>
    <ds:schemaRef ds:uri="http://schemas.microsoft.com/office/2006/metadata/longProperties"/>
  </ds:schemaRefs>
</ds:datastoreItem>
</file>

<file path=customXml/itemProps2.xml><?xml version="1.0" encoding="utf-8"?>
<ds:datastoreItem xmlns:ds="http://schemas.openxmlformats.org/officeDocument/2006/customXml" ds:itemID="{49FE6944-E49D-47A6-A7CC-6EEF142FE20B}">
  <ds:schemaRefs>
    <ds:schemaRef ds:uri="http://schemas.microsoft.com/sharepoint/v3/contenttype/forms"/>
  </ds:schemaRefs>
</ds:datastoreItem>
</file>

<file path=customXml/itemProps3.xml><?xml version="1.0" encoding="utf-8"?>
<ds:datastoreItem xmlns:ds="http://schemas.openxmlformats.org/officeDocument/2006/customXml" ds:itemID="{82AA4140-03C1-4A39-9BB4-F4A86CF58B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76462-b5fc-4b23-8e72-030ade24527e"/>
    <ds:schemaRef ds:uri="1d1e5acb-1ded-409b-b259-6d5dfca81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511FCF4-B19C-42A4-82ED-92BC6F483C2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d9e76462-b5fc-4b23-8e72-030ade24527e"/>
    <ds:schemaRef ds:uri="http://schemas.microsoft.com/office/2006/metadata/properties"/>
    <ds:schemaRef ds:uri="http://purl.org/dc/terms/"/>
    <ds:schemaRef ds:uri="1d1e5acb-1ded-409b-b259-6d5dfca8194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Duiding+handleiding plan</vt:lpstr>
      <vt:lpstr>Balans + RR</vt:lpstr>
      <vt:lpstr>Meerjarenplanning</vt:lpstr>
      <vt:lpstr>Cashflow+liquiditeitenplanning</vt:lpstr>
      <vt:lpstr>Kostprijs + financiering</vt:lpstr>
      <vt:lpstr>nuttige informatie</vt:lpstr>
      <vt:lpstr>keuzes</vt:lpstr>
    </vt:vector>
  </TitlesOfParts>
  <Manager/>
  <Company>MVG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bohetsli</dc:creator>
  <cp:keywords/>
  <dc:description/>
  <cp:lastModifiedBy>Cousaert Christophe</cp:lastModifiedBy>
  <cp:revision/>
  <cp:lastPrinted>2022-03-31T14:57:14Z</cp:lastPrinted>
  <dcterms:created xsi:type="dcterms:W3CDTF">2007-05-08T08:39:17Z</dcterms:created>
  <dcterms:modified xsi:type="dcterms:W3CDTF">2022-07-14T08:43:30Z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Cousaert, Christophe </vt:lpwstr>
  </property>
  <property fmtid="{D5CDD505-2E9C-101B-9397-08002B2CF9AE}" pid="3" name="xd_Signature">
    <vt:lpwstr/>
  </property>
  <property fmtid="{D5CDD505-2E9C-101B-9397-08002B2CF9AE}" pid="4" name="display_urn:schemas-microsoft-com:office:office#Author">
    <vt:lpwstr>Cousaert, Christophe </vt:lpwstr>
  </property>
  <property fmtid="{D5CDD505-2E9C-101B-9397-08002B2CF9AE}" pid="5" name="TemplateUrl">
    <vt:lpwstr/>
  </property>
  <property fmtid="{D5CDD505-2E9C-101B-9397-08002B2CF9AE}" pid="6" name="xd_ProgID">
    <vt:lpwstr/>
  </property>
  <property fmtid="{D5CDD505-2E9C-101B-9397-08002B2CF9AE}" pid="7" name="ContentTypeId">
    <vt:lpwstr>0x010100EFF0247997390B41B0ED8125E485E4F3</vt:lpwstr>
  </property>
</Properties>
</file>