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vlaamseoverheid-my.sharepoint.com/personal/nico_vermeiren_vlaanderen_be/Documents/EXC36.oef/Documenten/"/>
    </mc:Choice>
  </mc:AlternateContent>
  <xr:revisionPtr revIDLastSave="0" documentId="8_{4F995AC9-B8E7-4F77-ABAE-E73977F44287}" xr6:coauthVersionLast="47" xr6:coauthVersionMax="47" xr10:uidLastSave="{00000000-0000-0000-0000-000000000000}"/>
  <bookViews>
    <workbookView xWindow="28680" yWindow="-120" windowWidth="29040" windowHeight="15840" activeTab="1" xr2:uid="{6118A5F9-2415-473C-9CD1-78E8239A15E5}"/>
  </bookViews>
  <sheets>
    <sheet name="Handleiding" sheetId="3" r:id="rId1"/>
    <sheet name="Simulatie infrastructuurforfait" sheetId="2" r:id="rId2"/>
    <sheet name="indexcijfers" sheetId="1" r:id="rId3"/>
  </sheets>
  <externalReferences>
    <externalReference r:id="rId4"/>
    <externalReference r:id="rId5"/>
    <externalReference r:id="rId6"/>
  </externalReferences>
  <definedNames>
    <definedName name="_xlnm.Print_Area" localSheetId="1">'Simulatie infrastructuurforfait'!$B$1:$I$31</definedName>
    <definedName name="bezettingaanvrager">[1]PHfinaal!$A$38:$I$54</definedName>
    <definedName name="correctiebezetting">'[1]fiche betaling'!#REF!</definedName>
    <definedName name="effectief">[1]PHfinaal!$K$38:$S$54</definedName>
    <definedName name="TA_ALL_BASE_YR">'[2]input index-bis'!$A$1:$J$12123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2" l="1"/>
  <c r="C26" i="2"/>
  <c r="E8" i="2" l="1"/>
  <c r="F8" i="2"/>
  <c r="C14" i="1"/>
  <c r="C15" i="1" s="1"/>
  <c r="C16" i="1" s="1"/>
  <c r="C17" i="1" s="1"/>
  <c r="C18" i="1" s="1"/>
  <c r="C19" i="1" s="1"/>
  <c r="W27" i="2" l="1"/>
  <c r="AC27" i="2" s="1"/>
  <c r="C14" i="2"/>
  <c r="G23" i="2" s="1"/>
  <c r="G26" i="2" s="1"/>
  <c r="G25" i="2"/>
  <c r="G24" i="2" l="1"/>
  <c r="G27" i="2" s="1"/>
  <c r="G28" i="2" l="1"/>
  <c r="B11" i="2" l="1"/>
  <c r="D8" i="2"/>
  <c r="C8" i="2"/>
  <c r="U13" i="2"/>
  <c r="U14" i="2" s="1"/>
  <c r="AL27" i="2" s="1"/>
  <c r="AM27" i="2" l="1"/>
  <c r="AN27" i="2" l="1"/>
  <c r="AO27" i="2" l="1"/>
  <c r="AP27" i="2" l="1"/>
  <c r="Z28" i="2" l="1"/>
  <c r="AA28" i="2"/>
  <c r="Z29" i="2"/>
  <c r="AA29" i="2"/>
  <c r="AB30" i="2"/>
  <c r="AB31" i="2"/>
  <c r="AA27" i="2"/>
  <c r="Z27" i="2"/>
  <c r="V13" i="2" l="1"/>
  <c r="AI19" i="2" s="1"/>
  <c r="AL26" i="2" l="1"/>
  <c r="V14" i="2"/>
  <c r="AF19" i="2"/>
  <c r="AH22" i="2"/>
  <c r="AF21" i="2"/>
  <c r="AG21" i="2"/>
  <c r="AH23" i="2"/>
  <c r="AF20" i="2"/>
  <c r="AG19" i="2"/>
  <c r="AG20" i="2"/>
  <c r="AL29" i="2" l="1"/>
  <c r="AM29" i="2" s="1"/>
  <c r="AN29" i="2" s="1"/>
  <c r="AO29" i="2" s="1"/>
  <c r="AP29" i="2" s="1"/>
  <c r="AB22" i="2"/>
  <c r="AC21" i="2"/>
  <c r="AI21" i="2" s="1"/>
  <c r="AA20" i="2"/>
  <c r="AM20" i="2" s="1"/>
  <c r="AG28" i="2" s="1"/>
  <c r="AC22" i="2"/>
  <c r="AI22" i="2" s="1"/>
  <c r="AA21" i="2"/>
  <c r="AM21" i="2" s="1"/>
  <c r="AG29" i="2" s="1"/>
  <c r="AC23" i="2"/>
  <c r="AI23" i="2" s="1"/>
  <c r="AC20" i="2"/>
  <c r="AI20" i="2" s="1"/>
  <c r="AC19" i="2"/>
  <c r="AB23" i="2"/>
  <c r="Z20" i="2"/>
  <c r="AL20" i="2" s="1"/>
  <c r="AF28" i="2" s="1"/>
  <c r="Z19" i="2"/>
  <c r="AL19" i="2" s="1"/>
  <c r="AF27" i="2" s="1"/>
  <c r="AA19" i="2"/>
  <c r="AM19" i="2" s="1"/>
  <c r="AG27" i="2" s="1"/>
  <c r="Z21" i="2"/>
  <c r="AL21" i="2" s="1"/>
  <c r="AF29" i="2" s="1"/>
  <c r="AN22" i="2"/>
  <c r="AH30" i="2" s="1"/>
  <c r="AM26" i="2"/>
  <c r="AN23" i="2"/>
  <c r="AH31" i="2" s="1"/>
  <c r="C24" i="2"/>
  <c r="F22" i="2"/>
  <c r="F23" i="2" s="1"/>
  <c r="D23" i="2"/>
  <c r="F25" i="2"/>
  <c r="E25" i="2"/>
  <c r="D25" i="2"/>
  <c r="AL28" i="2" l="1"/>
  <c r="AM28" i="2" s="1"/>
  <c r="AO19" i="2"/>
  <c r="AI27" i="2" s="1"/>
  <c r="AL31" i="2" s="1"/>
  <c r="AN26" i="2"/>
  <c r="D24" i="2"/>
  <c r="D27" i="2" s="1"/>
  <c r="D26" i="2"/>
  <c r="F26" i="2"/>
  <c r="F24" i="2"/>
  <c r="F27" i="2" s="1"/>
  <c r="C23" i="2"/>
  <c r="E23" i="2"/>
  <c r="AL30" i="2" l="1"/>
  <c r="AP26" i="2"/>
  <c r="AO26" i="2"/>
  <c r="AM30" i="2"/>
  <c r="AN28" i="2"/>
  <c r="D28" i="2"/>
  <c r="F28" i="2"/>
  <c r="E26" i="2"/>
  <c r="E24" i="2"/>
  <c r="E27" i="2" s="1"/>
  <c r="AN30" i="2" l="1"/>
  <c r="AO28" i="2"/>
  <c r="E28" i="2"/>
  <c r="C29" i="2" s="1"/>
  <c r="AO30" i="2" l="1"/>
  <c r="AP28" i="2"/>
  <c r="AP30" i="2" s="1"/>
</calcChain>
</file>

<file path=xl/sharedStrings.xml><?xml version="1.0" encoding="utf-8"?>
<sst xmlns="http://schemas.openxmlformats.org/spreadsheetml/2006/main" count="182" uniqueCount="114">
  <si>
    <t>Handleiding:</t>
  </si>
  <si>
    <t>Deze excel laat toe een inschatting te maken van het forfait.</t>
  </si>
  <si>
    <t>A) Werkwzijze:</t>
  </si>
  <si>
    <t>Normale procedure (zonder autofinancieirng) bestaat erin dat eerst akkoord forfait wordt verleend en daarna pas aanvangsbevel wordt verleend.</t>
  </si>
  <si>
    <t>In dit geval :</t>
  </si>
  <si>
    <t>1) het jaar van ingebruikname en het jaar daarop:</t>
  </si>
  <si>
    <t>- ontvangt u een forfaitaire vergoeding op basis van 90% bezetting = "forfaitaire bezetting"</t>
  </si>
  <si>
    <t>- in het jaar van ingebruikname zal wel enkel pro rata temporis vanaf de datum van ingebruikname worden vergoed</t>
  </si>
  <si>
    <t>- in het jaar volgend op de forfaitaire vergoeding, wordt er wel een supplement toegekend op basis van de effectieve bezetting. Dit supplement is steeds positief. Het wordt echter wel nog altijd pro rata temporis berekend voor het eerste jaar.</t>
  </si>
  <si>
    <t>2) de volgende jaren ontvangt u een forfait op basis van de effectieve bezetting = "effectieve bezetting"</t>
  </si>
  <si>
    <t>B) Voor de financiële simulatie vult u in het tabblad "Simulatie infrastructuurforfait" in:</t>
  </si>
  <si>
    <t>- in rijen 7-8: de verwachte capaciteit volgens wonen &amp; Collectief en zorg en/of dagbesteding en ondersteunende diensten, dit wordt verder gebruikt voor de forfaitaire bezetting</t>
  </si>
  <si>
    <t>Voor de forfaitaire bezetting (1) vult u in:</t>
  </si>
  <si>
    <t>(geplande) jaar van ingebruikname  in cel C13</t>
  </si>
  <si>
    <t>Voor de berekening obv effectieve bezetting (2) vult u in:</t>
  </si>
  <si>
    <t>jaar subsidie obv effectieve bezetting:</t>
  </si>
  <si>
    <t>cel U14</t>
  </si>
  <si>
    <t>standaard wordt dit op 2 jaar na ingebruikname berekend</t>
  </si>
  <si>
    <t>de plaatsen</t>
  </si>
  <si>
    <t>tabel E</t>
  </si>
  <si>
    <t>vanaf T27</t>
  </si>
  <si>
    <t>maar u kan ook rechtstreeks in tabel F het aantal dagen invullen</t>
  </si>
  <si>
    <t>dagen</t>
  </si>
  <si>
    <t>tabel F</t>
  </si>
  <si>
    <t>vanaf X26</t>
  </si>
  <si>
    <t>wordt normaliter standaard berekend op basis van tabel F x 220, maar kan worden overschreven</t>
  </si>
  <si>
    <t>De resultaten leest u af voor:</t>
  </si>
  <si>
    <t>1) forfaitaire bezetting:</t>
  </si>
  <si>
    <t>C29</t>
  </si>
  <si>
    <t>2) effectieve bezetting:</t>
  </si>
  <si>
    <t>tabel H</t>
  </si>
  <si>
    <t>Dit is uiteraard op basis van geraamde indexcijfers en veronderstelling dat de bezetting wordt gehaald</t>
  </si>
  <si>
    <t>C) Indexering (in tabblad "Indexcijfers")</t>
  </si>
  <si>
    <t>Indexcijfers zijn reëel tot het recentste jaar (momenteel: 2021)</t>
  </si>
  <si>
    <t>Vanaf de volgende jaren is dit een raming op basis van een groeicijfer in cel D2. Voorlopig werd dit op 0% gehouden, maar u kan daarin ook uw eigen inflatieramingen invullen.</t>
  </si>
  <si>
    <t xml:space="preserve">Infrastructuurforfait PH </t>
  </si>
  <si>
    <t>dossiernummer:</t>
  </si>
  <si>
    <t>project:</t>
  </si>
  <si>
    <t>Enkel cellen in blauw dienen ingevuld te worden</t>
  </si>
  <si>
    <t xml:space="preserve">Samenvatting deelforfaits </t>
  </si>
  <si>
    <t>Doel: toevoeging bij BTA voor advies akkoord infrastructuurforfait</t>
  </si>
  <si>
    <t>Maximaal aantal gebruikers</t>
  </si>
  <si>
    <t>ZG2 (wonen)</t>
  </si>
  <si>
    <t>ZG5 (dagbesteding)</t>
  </si>
  <si>
    <t>Ondersteu- nende diensten (*)</t>
  </si>
  <si>
    <t>(*) ondersteunende diensten zoals medische en technische dienst, wasserij en de keuken (HACCP genormeerd)</t>
  </si>
  <si>
    <t>W</t>
  </si>
  <si>
    <t>C/Z</t>
  </si>
  <si>
    <t>dag</t>
  </si>
  <si>
    <t>Als het project de voornoemde functies omvat kan een een deelforfait worden toegepast volgens de verhouding van de netto-oppervlakte van die functies ten opzichte van 15 m² netto-oppervlakte.</t>
  </si>
  <si>
    <t>Capaciteit voorziening</t>
  </si>
  <si>
    <t>De hoogte van het deelforfait wordt onafhankelijk van de zorgzwaarte voor de gebruikers vastgesteld op 5,67 euro.</t>
  </si>
  <si>
    <t>Capaciteit behouden door VIPA (Cmax)</t>
  </si>
  <si>
    <t>I. Simulatie forfaitaire bezetting (jaar ingebruikname + jaar daarop)</t>
  </si>
  <si>
    <t>II. Simulatie forfaits effectieve bezetting (latere jaren)</t>
  </si>
  <si>
    <t>1) vul jaar van ingebruikname + jaar subsidie in. Jaar subsidie = jaar waarin dit wordt uitbetaald</t>
  </si>
  <si>
    <t>2) tabellen A-D worden automatisch berekend</t>
  </si>
  <si>
    <t>Basisbedragen</t>
  </si>
  <si>
    <t>indexcijfer</t>
  </si>
  <si>
    <t>3) in tabel E kan de geraamde capaciteit worden ingevuld. Maar eventueel kan u rechtstreeks het aantal dagen (max. 220/jaar) in tabel F worden ingevuld</t>
  </si>
  <si>
    <t>jaar ingebruikname</t>
  </si>
  <si>
    <t>in te vullen</t>
  </si>
  <si>
    <t>4) tabel G bevat de berekening</t>
  </si>
  <si>
    <t>index ingebruikname</t>
  </si>
  <si>
    <t>jaar effectieve bezetting</t>
  </si>
  <si>
    <t>tabel A</t>
  </si>
  <si>
    <t>tabel B</t>
  </si>
  <si>
    <t>tabel C</t>
  </si>
  <si>
    <t>tabel D</t>
  </si>
  <si>
    <t>Veronderstelde bezetting: berekend op basis van 90% bezetting van 220 dagen en Zorggroep 2 en 5</t>
  </si>
  <si>
    <t>ongeïndexeerd</t>
  </si>
  <si>
    <t>geïndexeerd deel exclusief intrest</t>
  </si>
  <si>
    <t>intrestdeel</t>
  </si>
  <si>
    <t>totaal forfait</t>
  </si>
  <si>
    <t>wonen</t>
  </si>
  <si>
    <t>collectieve zorg</t>
  </si>
  <si>
    <t>dagbesteding</t>
  </si>
  <si>
    <t>OD</t>
  </si>
  <si>
    <t xml:space="preserve">Berekening op basis van veronderstelde bezetting per jaar </t>
  </si>
  <si>
    <t>ZG2</t>
  </si>
  <si>
    <t>ZG5</t>
  </si>
  <si>
    <t>ZG1</t>
  </si>
  <si>
    <t>Cmax x 90% x basisbedrag ZG2 x 220</t>
  </si>
  <si>
    <r>
      <t xml:space="preserve">Cmax  x 90% x basisbedrag ZG2 x 220 (x correctiefactor) </t>
    </r>
    <r>
      <rPr>
        <sz val="11"/>
        <color rgb="FF5B9BD5"/>
        <rFont val="Calibri"/>
        <family val="2"/>
        <scheme val="minor"/>
      </rPr>
      <t xml:space="preserve"> </t>
    </r>
  </si>
  <si>
    <r>
      <t>Cmax  x 90% x basisbedrag ZG5 x 220</t>
    </r>
    <r>
      <rPr>
        <sz val="8"/>
        <color theme="1"/>
        <rFont val="Calibri"/>
        <family val="2"/>
        <scheme val="minor"/>
      </rPr>
      <t> </t>
    </r>
  </si>
  <si>
    <t>ZG3</t>
  </si>
  <si>
    <t>deelforfait/dag excl intrest</t>
  </si>
  <si>
    <t>A</t>
  </si>
  <si>
    <t>ZG4</t>
  </si>
  <si>
    <t>deelforfait/dag (excl. intrest) obv. index advies</t>
  </si>
  <si>
    <t xml:space="preserve">intrest in deelforfait/dag </t>
  </si>
  <si>
    <t>maximale capaciteit in verblijfsdagen</t>
  </si>
  <si>
    <t>D = Cmax x 220</t>
  </si>
  <si>
    <t>tabel E: plaatsen</t>
  </si>
  <si>
    <t>tabel F: dagen/jaar (max. 220/plaats)</t>
  </si>
  <si>
    <t>tabel G: forfait/jaar</t>
  </si>
  <si>
    <t>tabel H: planning per jaar</t>
  </si>
  <si>
    <t xml:space="preserve">basisbedrag </t>
  </si>
  <si>
    <t>ondersteunende diensten</t>
  </si>
  <si>
    <t>index</t>
  </si>
  <si>
    <t>intresttoeslag</t>
  </si>
  <si>
    <t>Totaal forfait</t>
  </si>
  <si>
    <t>D+E</t>
  </si>
  <si>
    <t>basisdeel</t>
  </si>
  <si>
    <t>intrest</t>
  </si>
  <si>
    <t>totaal:</t>
  </si>
  <si>
    <t>controle:</t>
  </si>
  <si>
    <t>Indexcijfers:</t>
  </si>
  <si>
    <t>simulatie</t>
  </si>
  <si>
    <t>vanaf 2021</t>
  </si>
  <si>
    <t>afgevlakte gezondheidsindex van:</t>
  </si>
  <si>
    <t>raming</t>
  </si>
  <si>
    <t>Cmax  x 100% x basisbedrag OD x 220 </t>
  </si>
  <si>
    <t>effectief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</si>
</sst>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sz val="11"/>
      <color rgb="FF000000"/>
      <name val="Calibri"/>
      <family val="2"/>
      <scheme val="minor"/>
    </font>
    <font>
      <sz val="11"/>
      <color rgb="FF5B9BD5"/>
      <name val="Calibri"/>
      <family val="2"/>
      <scheme val="minor"/>
    </font>
    <font>
      <b/>
      <sz val="11"/>
      <color rgb="FF5B9BD5"/>
      <name val="Calibri"/>
      <family val="2"/>
      <scheme val="minor"/>
    </font>
    <font>
      <sz val="11"/>
      <color rgb="FF00B0F0"/>
      <name val="Calibri"/>
      <family val="2"/>
      <scheme val="minor"/>
    </font>
    <font>
      <i/>
      <sz val="11"/>
      <color rgb="FF000000"/>
      <name val="Calibri"/>
      <family val="2"/>
      <scheme val="minor"/>
    </font>
    <font>
      <b/>
      <sz val="11"/>
      <color rgb="FF000000"/>
      <name val="Calibri"/>
      <family val="2"/>
      <scheme val="minor"/>
    </font>
    <font>
      <sz val="11"/>
      <name val="Calibri"/>
      <family val="2"/>
      <scheme val="minor"/>
    </font>
    <font>
      <sz val="8"/>
      <color theme="1"/>
      <name val="Calibri"/>
      <family val="2"/>
      <scheme val="minor"/>
    </font>
    <font>
      <sz val="8"/>
      <name val="Calibri"/>
      <family val="2"/>
      <scheme val="minor"/>
    </font>
    <font>
      <b/>
      <sz val="16"/>
      <color theme="1"/>
      <name val="Calibri"/>
      <family val="2"/>
      <scheme val="minor"/>
    </font>
    <font>
      <sz val="11"/>
      <color theme="4"/>
      <name val="Calibri"/>
      <family val="2"/>
      <scheme val="minor"/>
    </font>
    <font>
      <sz val="9"/>
      <color theme="4"/>
      <name val="Calibri"/>
      <family val="2"/>
      <scheme val="minor"/>
    </font>
    <font>
      <b/>
      <sz val="1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7F7F7F"/>
      </left>
      <right style="medium">
        <color rgb="FF7F7F7F"/>
      </right>
      <top style="medium">
        <color rgb="FF7F7F7F"/>
      </top>
      <bottom style="medium">
        <color rgb="FF7F7F7F"/>
      </bottom>
      <diagonal/>
    </border>
    <border>
      <left style="medium">
        <color rgb="FF7F7F7F"/>
      </left>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rgb="FF7F7F7F"/>
      </top>
      <bottom style="medium">
        <color rgb="FF7F7F7F"/>
      </bottom>
      <diagonal/>
    </border>
    <border>
      <left/>
      <right/>
      <top/>
      <bottom style="medium">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32">
    <xf numFmtId="0" fontId="0" fillId="0" borderId="0" xfId="0"/>
    <xf numFmtId="0" fontId="2" fillId="0" borderId="0" xfId="0" applyFont="1"/>
    <xf numFmtId="0" fontId="1" fillId="0" borderId="0" xfId="0" applyFont="1"/>
    <xf numFmtId="4" fontId="0" fillId="0" borderId="0" xfId="0" applyNumberFormat="1"/>
    <xf numFmtId="0" fontId="4" fillId="0" borderId="7" xfId="0" applyFont="1" applyBorder="1" applyAlignment="1">
      <alignment vertical="center"/>
    </xf>
    <xf numFmtId="0" fontId="0" fillId="0" borderId="10" xfId="0" applyBorder="1"/>
    <xf numFmtId="0" fontId="4" fillId="0" borderId="11" xfId="0" applyFont="1" applyBorder="1" applyAlignment="1">
      <alignment horizontal="center" vertical="center"/>
    </xf>
    <xf numFmtId="0" fontId="0" fillId="0" borderId="10" xfId="0" applyBorder="1" applyAlignment="1">
      <alignment wrapText="1"/>
    </xf>
    <xf numFmtId="0" fontId="4" fillId="0" borderId="0" xfId="0" applyFont="1" applyAlignment="1">
      <alignment vertical="center"/>
    </xf>
    <xf numFmtId="0" fontId="5" fillId="0" borderId="0" xfId="0" applyFont="1" applyAlignment="1">
      <alignment horizontal="center" vertical="center"/>
    </xf>
    <xf numFmtId="9" fontId="6" fillId="0" borderId="0" xfId="0" applyNumberFormat="1" applyFont="1" applyAlignment="1">
      <alignment horizontal="center" vertical="center"/>
    </xf>
    <xf numFmtId="0" fontId="1" fillId="0" borderId="0" xfId="0" applyFont="1" applyAlignment="1">
      <alignment vertical="top"/>
    </xf>
    <xf numFmtId="0" fontId="0" fillId="0" borderId="12" xfId="0" applyBorder="1"/>
    <xf numFmtId="17" fontId="10" fillId="0" borderId="0" xfId="0" applyNumberFormat="1" applyFont="1"/>
    <xf numFmtId="2" fontId="0" fillId="0" borderId="12" xfId="0" applyNumberFormat="1" applyBorder="1"/>
    <xf numFmtId="10" fontId="0" fillId="0" borderId="0" xfId="0" applyNumberFormat="1"/>
    <xf numFmtId="0" fontId="7" fillId="0" borderId="12" xfId="0" applyFont="1" applyBorder="1"/>
    <xf numFmtId="0" fontId="0" fillId="0" borderId="0" xfId="0" quotePrefix="1"/>
    <xf numFmtId="0" fontId="1" fillId="0" borderId="17" xfId="0" applyFont="1" applyBorder="1"/>
    <xf numFmtId="0" fontId="1" fillId="0" borderId="19" xfId="0" applyFont="1" applyBorder="1"/>
    <xf numFmtId="0" fontId="1" fillId="0" borderId="22" xfId="0" applyFont="1" applyBorder="1"/>
    <xf numFmtId="0" fontId="1" fillId="0" borderId="25" xfId="0" applyFont="1" applyBorder="1"/>
    <xf numFmtId="0" fontId="1" fillId="0" borderId="26" xfId="0" applyFont="1" applyBorder="1"/>
    <xf numFmtId="0" fontId="1" fillId="0" borderId="27" xfId="0" applyFont="1" applyBorder="1"/>
    <xf numFmtId="0" fontId="3" fillId="0" borderId="0" xfId="0" applyFont="1" applyAlignment="1">
      <alignment horizontal="right" wrapText="1"/>
    </xf>
    <xf numFmtId="0" fontId="0" fillId="0" borderId="0" xfId="0" applyAlignment="1">
      <alignment horizontal="center" vertical="center"/>
    </xf>
    <xf numFmtId="0" fontId="0" fillId="0" borderId="0" xfId="0" applyAlignment="1">
      <alignment horizontal="center" vertical="center" wrapText="1"/>
    </xf>
    <xf numFmtId="2" fontId="10" fillId="0" borderId="0" xfId="0" applyNumberFormat="1" applyFont="1" applyAlignment="1">
      <alignment horizontal="center" vertical="center" wrapText="1"/>
    </xf>
    <xf numFmtId="4" fontId="0" fillId="0" borderId="0" xfId="0" applyNumberFormat="1" applyAlignment="1">
      <alignment horizontal="center" vertical="center" wrapText="1"/>
    </xf>
    <xf numFmtId="3" fontId="10" fillId="0" borderId="0" xfId="0" applyNumberFormat="1" applyFont="1" applyAlignment="1">
      <alignment horizontal="center" vertical="center" wrapText="1"/>
    </xf>
    <xf numFmtId="4" fontId="1" fillId="0" borderId="0" xfId="0" applyNumberFormat="1" applyFont="1" applyAlignment="1">
      <alignment horizontal="center"/>
    </xf>
    <xf numFmtId="0" fontId="14" fillId="0" borderId="11" xfId="0" applyFont="1" applyBorder="1" applyAlignment="1">
      <alignment horizontal="center" vertical="center"/>
    </xf>
    <xf numFmtId="0" fontId="0" fillId="0" borderId="1" xfId="0" applyBorder="1"/>
    <xf numFmtId="0" fontId="13" fillId="0" borderId="2" xfId="0" applyFont="1" applyBorder="1"/>
    <xf numFmtId="0" fontId="5" fillId="0" borderId="2" xfId="0" applyFont="1" applyBorder="1" applyAlignment="1">
      <alignment horizontal="center" vertical="center"/>
    </xf>
    <xf numFmtId="9" fontId="6" fillId="0" borderId="2" xfId="0" applyNumberFormat="1" applyFont="1" applyBorder="1" applyAlignment="1">
      <alignment horizontal="center" vertical="center"/>
    </xf>
    <xf numFmtId="0" fontId="0" fillId="0" borderId="2" xfId="0" applyBorder="1"/>
    <xf numFmtId="0" fontId="0" fillId="0" borderId="3" xfId="0" applyBorder="1"/>
    <xf numFmtId="0" fontId="0" fillId="0" borderId="28" xfId="0" applyBorder="1"/>
    <xf numFmtId="0" fontId="0" fillId="0" borderId="29" xfId="0" applyBorder="1"/>
    <xf numFmtId="0" fontId="7" fillId="0" borderId="0" xfId="0" applyFont="1"/>
    <xf numFmtId="0" fontId="0" fillId="0" borderId="29" xfId="0" applyBorder="1" applyAlignment="1">
      <alignment horizontal="center" vertical="center" wrapText="1"/>
    </xf>
    <xf numFmtId="2" fontId="10" fillId="0" borderId="29" xfId="0" applyNumberFormat="1" applyFont="1" applyBorder="1" applyAlignment="1">
      <alignment horizontal="center" vertical="center" wrapText="1"/>
    </xf>
    <xf numFmtId="4" fontId="0" fillId="0" borderId="29" xfId="0" applyNumberFormat="1" applyBorder="1" applyAlignment="1">
      <alignment horizontal="center" vertical="center" wrapText="1"/>
    </xf>
    <xf numFmtId="3" fontId="10" fillId="0" borderId="29" xfId="0" applyNumberFormat="1" applyFont="1" applyBorder="1" applyAlignment="1">
      <alignment horizontal="center" vertical="center" wrapText="1"/>
    </xf>
    <xf numFmtId="4" fontId="1" fillId="0" borderId="29" xfId="0" applyNumberFormat="1" applyFont="1" applyBorder="1" applyAlignment="1">
      <alignment horizontal="center"/>
    </xf>
    <xf numFmtId="0" fontId="0" fillId="0" borderId="4" xfId="0" applyBorder="1"/>
    <xf numFmtId="164" fontId="0" fillId="0" borderId="0" xfId="0" applyNumberFormat="1"/>
    <xf numFmtId="4" fontId="0" fillId="0" borderId="28" xfId="0" applyNumberFormat="1" applyBorder="1"/>
    <xf numFmtId="0" fontId="0" fillId="0" borderId="5" xfId="0" applyBorder="1"/>
    <xf numFmtId="0" fontId="0" fillId="0" borderId="6" xfId="0" applyBorder="1"/>
    <xf numFmtId="0" fontId="1" fillId="0" borderId="2" xfId="0" applyFont="1" applyBorder="1"/>
    <xf numFmtId="0" fontId="0" fillId="0" borderId="2" xfId="0" quotePrefix="1" applyBorder="1"/>
    <xf numFmtId="0" fontId="4" fillId="0" borderId="0" xfId="0" applyFont="1" applyAlignment="1">
      <alignment vertical="center" wrapText="1"/>
    </xf>
    <xf numFmtId="0" fontId="4" fillId="0" borderId="0" xfId="0" applyFont="1" applyAlignment="1">
      <alignment horizontal="center" vertical="center"/>
    </xf>
    <xf numFmtId="0" fontId="0" fillId="0" borderId="0" xfId="0" applyAlignment="1">
      <alignment vertical="top"/>
    </xf>
    <xf numFmtId="0" fontId="10" fillId="0" borderId="0" xfId="0" applyFont="1" applyAlignment="1">
      <alignment horizontal="center" vertical="center" wrapText="1"/>
    </xf>
    <xf numFmtId="0" fontId="11" fillId="0" borderId="0" xfId="0" applyFont="1" applyAlignment="1">
      <alignment horizontal="center" vertical="top" wrapText="1"/>
    </xf>
    <xf numFmtId="2" fontId="0" fillId="0" borderId="0" xfId="0" applyNumberFormat="1" applyAlignment="1">
      <alignment horizontal="center" vertical="center" wrapText="1"/>
    </xf>
    <xf numFmtId="0" fontId="11" fillId="0" borderId="0" xfId="0" applyFont="1" applyAlignment="1">
      <alignment horizontal="center" vertical="center" wrapText="1"/>
    </xf>
    <xf numFmtId="4" fontId="1" fillId="0" borderId="23" xfId="0" applyNumberFormat="1" applyFont="1" applyBorder="1"/>
    <xf numFmtId="4" fontId="1" fillId="0" borderId="24" xfId="0" applyNumberFormat="1" applyFont="1" applyBorder="1"/>
    <xf numFmtId="4" fontId="1" fillId="0" borderId="12" xfId="0" applyNumberFormat="1" applyFont="1" applyBorder="1"/>
    <xf numFmtId="4" fontId="1" fillId="0" borderId="18" xfId="0" applyNumberFormat="1" applyFont="1" applyBorder="1"/>
    <xf numFmtId="4" fontId="1" fillId="0" borderId="20" xfId="0" applyNumberFormat="1" applyFont="1" applyBorder="1"/>
    <xf numFmtId="4" fontId="1" fillId="0" borderId="21" xfId="0" applyNumberFormat="1" applyFont="1" applyBorder="1"/>
    <xf numFmtId="0" fontId="10" fillId="0" borderId="0" xfId="0" applyFont="1"/>
    <xf numFmtId="0" fontId="10" fillId="0" borderId="11" xfId="0" applyFont="1" applyBorder="1" applyAlignment="1">
      <alignment horizontal="center" vertical="center"/>
    </xf>
    <xf numFmtId="4" fontId="16" fillId="2" borderId="0" xfId="0" applyNumberFormat="1" applyFont="1" applyFill="1"/>
    <xf numFmtId="0" fontId="13" fillId="0" borderId="1" xfId="0" applyFont="1" applyBorder="1"/>
    <xf numFmtId="0" fontId="4" fillId="0" borderId="28" xfId="0" applyFont="1" applyBorder="1" applyAlignment="1">
      <alignment vertical="center"/>
    </xf>
    <xf numFmtId="0" fontId="1" fillId="0" borderId="28" xfId="0" applyFont="1" applyBorder="1"/>
    <xf numFmtId="0" fontId="8" fillId="0" borderId="28" xfId="0" applyFont="1" applyBorder="1" applyAlignment="1">
      <alignment vertical="center"/>
    </xf>
    <xf numFmtId="0" fontId="9" fillId="0" borderId="28" xfId="0" applyFont="1" applyBorder="1" applyAlignment="1">
      <alignment vertical="center" wrapText="1"/>
    </xf>
    <xf numFmtId="0" fontId="4" fillId="0" borderId="28" xfId="0" applyFont="1" applyBorder="1" applyAlignment="1">
      <alignment horizontal="center" vertical="center"/>
    </xf>
    <xf numFmtId="0" fontId="0" fillId="0" borderId="28" xfId="0" applyBorder="1" applyAlignment="1">
      <alignment vertical="top" wrapText="1"/>
    </xf>
    <xf numFmtId="0" fontId="0" fillId="0" borderId="28" xfId="0" applyBorder="1" applyAlignment="1">
      <alignment vertical="top"/>
    </xf>
    <xf numFmtId="0" fontId="16" fillId="2" borderId="28" xfId="0" applyFont="1" applyFill="1" applyBorder="1"/>
    <xf numFmtId="0" fontId="17" fillId="0" borderId="0" xfId="0" applyFont="1"/>
    <xf numFmtId="0" fontId="0" fillId="0" borderId="26" xfId="0" applyBorder="1"/>
    <xf numFmtId="0" fontId="0" fillId="0" borderId="27" xfId="0" applyBorder="1"/>
    <xf numFmtId="4" fontId="0" fillId="0" borderId="12" xfId="0" applyNumberFormat="1" applyBorder="1"/>
    <xf numFmtId="4" fontId="0" fillId="0" borderId="18" xfId="0" applyNumberFormat="1" applyBorder="1"/>
    <xf numFmtId="4" fontId="0" fillId="0" borderId="15" xfId="0" applyNumberFormat="1" applyBorder="1"/>
    <xf numFmtId="4" fontId="0" fillId="0" borderId="16" xfId="0" applyNumberFormat="1" applyBorder="1"/>
    <xf numFmtId="0" fontId="0" fillId="0" borderId="30" xfId="0" applyBorder="1"/>
    <xf numFmtId="4" fontId="0" fillId="0" borderId="31" xfId="0" applyNumberFormat="1" applyBorder="1"/>
    <xf numFmtId="4" fontId="0" fillId="0" borderId="13" xfId="0" applyNumberFormat="1" applyBorder="1"/>
    <xf numFmtId="4" fontId="0" fillId="0" borderId="32" xfId="0" applyNumberFormat="1" applyBorder="1"/>
    <xf numFmtId="0" fontId="0" fillId="0" borderId="14" xfId="0" applyBorder="1"/>
    <xf numFmtId="0" fontId="0" fillId="0" borderId="33" xfId="0" applyBorder="1"/>
    <xf numFmtId="0" fontId="0" fillId="0" borderId="34" xfId="0" applyBorder="1"/>
    <xf numFmtId="0" fontId="0" fillId="2" borderId="35" xfId="0" applyFill="1" applyBorder="1"/>
    <xf numFmtId="4" fontId="0" fillId="0" borderId="36" xfId="0" applyNumberFormat="1" applyBorder="1"/>
    <xf numFmtId="0" fontId="14" fillId="0" borderId="0" xfId="0" applyFont="1" applyAlignment="1">
      <alignment horizontal="right"/>
    </xf>
    <xf numFmtId="9" fontId="0" fillId="0" borderId="0" xfId="0" applyNumberFormat="1"/>
    <xf numFmtId="2" fontId="0" fillId="0" borderId="0" xfId="0" applyNumberFormat="1"/>
    <xf numFmtId="0" fontId="4" fillId="0" borderId="37" xfId="0" applyFont="1" applyBorder="1" applyAlignment="1">
      <alignment horizontal="center" vertical="center"/>
    </xf>
    <xf numFmtId="0" fontId="14" fillId="0" borderId="38" xfId="0" applyFont="1" applyBorder="1" applyAlignment="1">
      <alignment horizontal="center" vertical="center"/>
    </xf>
    <xf numFmtId="0" fontId="0" fillId="0" borderId="35" xfId="0" applyBorder="1"/>
    <xf numFmtId="0" fontId="14" fillId="0" borderId="34" xfId="0" applyFont="1" applyBorder="1"/>
    <xf numFmtId="0" fontId="0" fillId="0" borderId="12" xfId="0" applyBorder="1" applyAlignment="1">
      <alignment horizontal="center"/>
    </xf>
    <xf numFmtId="0" fontId="0" fillId="0" borderId="12" xfId="0" applyBorder="1" applyAlignment="1">
      <alignment horizontal="center" wrapText="1"/>
    </xf>
    <xf numFmtId="0" fontId="1" fillId="0" borderId="12" xfId="0" applyFont="1" applyBorder="1" applyAlignment="1">
      <alignment horizontal="center" wrapText="1"/>
    </xf>
    <xf numFmtId="0" fontId="9" fillId="0" borderId="0" xfId="0" applyFont="1" applyAlignment="1">
      <alignment horizontal="center" vertical="center"/>
    </xf>
    <xf numFmtId="0" fontId="0" fillId="0" borderId="0" xfId="0" applyAlignment="1">
      <alignment wrapText="1"/>
    </xf>
    <xf numFmtId="0" fontId="3" fillId="0" borderId="23" xfId="0" applyFont="1" applyBorder="1" applyAlignment="1">
      <alignment horizontal="center" vertical="center" wrapText="1"/>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23" xfId="0" applyBorder="1" applyAlignment="1">
      <alignment horizontal="center" vertical="center"/>
    </xf>
    <xf numFmtId="0" fontId="7" fillId="0" borderId="42" xfId="0" applyFont="1" applyBorder="1" applyAlignment="1">
      <alignment horizontal="center" vertical="center"/>
    </xf>
    <xf numFmtId="4" fontId="7" fillId="0" borderId="42" xfId="0" applyNumberFormat="1" applyFont="1" applyBorder="1" applyAlignment="1">
      <alignment horizontal="center" vertical="center"/>
    </xf>
    <xf numFmtId="4" fontId="0" fillId="0" borderId="41" xfId="0" applyNumberFormat="1" applyBorder="1" applyAlignment="1">
      <alignment horizontal="center" vertical="center"/>
    </xf>
    <xf numFmtId="4" fontId="0" fillId="0" borderId="23" xfId="0" applyNumberFormat="1" applyBorder="1" applyAlignment="1">
      <alignment horizontal="center" vertical="center"/>
    </xf>
    <xf numFmtId="0" fontId="0" fillId="0" borderId="28" xfId="0" applyBorder="1" applyAlignment="1">
      <alignment wrapText="1"/>
    </xf>
    <xf numFmtId="0" fontId="0" fillId="0" borderId="0" xfId="0" applyAlignment="1">
      <alignment wrapText="1"/>
    </xf>
    <xf numFmtId="0" fontId="4" fillId="0" borderId="28" xfId="0" applyFont="1" applyBorder="1" applyAlignment="1">
      <alignment horizontal="left" vertical="center" wrapText="1"/>
    </xf>
    <xf numFmtId="0" fontId="0" fillId="0" borderId="0" xfId="0" applyAlignment="1">
      <alignment horizontal="left"/>
    </xf>
    <xf numFmtId="0" fontId="9" fillId="0" borderId="29" xfId="0" applyFont="1" applyBorder="1" applyAlignment="1">
      <alignment horizontal="center" vertical="center"/>
    </xf>
    <xf numFmtId="0" fontId="0" fillId="0" borderId="29" xfId="0" applyBorder="1" applyAlignment="1">
      <alignment horizontal="center" vertical="center"/>
    </xf>
    <xf numFmtId="0" fontId="15" fillId="0" borderId="1" xfId="0" applyFont="1" applyBorder="1" applyAlignment="1">
      <alignment horizontal="right" wrapText="1"/>
    </xf>
    <xf numFmtId="0" fontId="15" fillId="0" borderId="2" xfId="0" applyFont="1" applyBorder="1" applyAlignment="1">
      <alignment horizontal="right" wrapText="1"/>
    </xf>
    <xf numFmtId="0" fontId="15" fillId="0" borderId="3" xfId="0" applyFont="1" applyBorder="1" applyAlignment="1">
      <alignment horizontal="right" wrapText="1"/>
    </xf>
    <xf numFmtId="0" fontId="15" fillId="0" borderId="4" xfId="0" applyFont="1" applyBorder="1" applyAlignment="1">
      <alignment horizontal="right" wrapText="1"/>
    </xf>
    <xf numFmtId="0" fontId="15" fillId="0" borderId="5" xfId="0" applyFont="1" applyBorder="1" applyAlignment="1">
      <alignment horizontal="right" wrapText="1"/>
    </xf>
    <xf numFmtId="0" fontId="15" fillId="0" borderId="6" xfId="0" applyFont="1" applyBorder="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9" fillId="0" borderId="0" xfId="0" applyFont="1" applyAlignment="1">
      <alignment horizontal="center" vertical="center"/>
    </xf>
    <xf numFmtId="0" fontId="0" fillId="0" borderId="0" xfId="0" quotePrefix="1" applyAlignment="1">
      <alignment horizontal="center" vertical="top" wrapText="1"/>
    </xf>
    <xf numFmtId="0" fontId="0" fillId="0" borderId="39" xfId="0" applyBorder="1" applyAlignment="1">
      <alignment horizontal="center" wrapText="1"/>
    </xf>
    <xf numFmtId="0" fontId="0" fillId="0" borderId="40" xfId="0" applyBorder="1" applyAlignment="1">
      <alignment horizontal="center" wrapText="1"/>
    </xf>
  </cellXfs>
  <cellStyles count="1">
    <cellStyle name="Standaard" xfId="0" builtinId="0"/>
  </cellStyles>
  <dxfs count="1">
    <dxf>
      <font>
        <color rgb="FF00B0F0"/>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vlaamseoverheid.sharepoint.com/sites/vipa/sectoren/ph/achtergrondinformatie/dossiernr%20-IFF%20PH.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ermeini\AppData\Local\Microsoft\Windows\INetCache\Content.Outlook\4ZCV4XL6\Infrastructuurforfait%20PH%20-%20centrale%20informati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Infrastructuurforfait_PH\dossiernr%20-IFF%20P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
      <sheetName val="Basisinfo"/>
      <sheetName val="Blad7"/>
      <sheetName val="Voor BTA"/>
      <sheetName val="BTA-Geen ingebruikname"/>
      <sheetName val="BTA-Ingebruikname"/>
      <sheetName val="Ingebruikname - effectief"/>
      <sheetName val="PHfinaal"/>
      <sheetName val="fiche betaling"/>
      <sheetName val="Blad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VAPH"/>
      <sheetName val="input index"/>
      <sheetName val="input index-bis"/>
      <sheetName val="deelforfaits"/>
      <sheetName val="procedurestappen"/>
      <sheetName val="TA_ALL_BASE_YR"/>
      <sheetName val="Sheet1"/>
    </sheet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1"/>
    </sheetNames>
    <sheetDataSet>
      <sheetData sheetId="0"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ACAFE-7A62-453A-A093-02D903FE24E2}">
  <dimension ref="B1:G35"/>
  <sheetViews>
    <sheetView topLeftCell="A15" zoomScale="138" zoomScaleNormal="138" workbookViewId="0">
      <selection activeCell="B36" sqref="B36"/>
    </sheetView>
  </sheetViews>
  <sheetFormatPr defaultRowHeight="14.4" x14ac:dyDescent="0.3"/>
  <cols>
    <col min="2" max="2" width="31.44140625" customWidth="1"/>
  </cols>
  <sheetData>
    <row r="1" spans="2:7" ht="23.4" x14ac:dyDescent="0.45">
      <c r="B1" s="78" t="s">
        <v>0</v>
      </c>
    </row>
    <row r="3" spans="2:7" x14ac:dyDescent="0.3">
      <c r="B3" t="s">
        <v>1</v>
      </c>
    </row>
    <row r="5" spans="2:7" x14ac:dyDescent="0.3">
      <c r="B5" s="2" t="s">
        <v>2</v>
      </c>
    </row>
    <row r="7" spans="2:7" x14ac:dyDescent="0.3">
      <c r="B7" t="s">
        <v>3</v>
      </c>
    </row>
    <row r="9" spans="2:7" x14ac:dyDescent="0.3">
      <c r="B9" t="s">
        <v>4</v>
      </c>
    </row>
    <row r="10" spans="2:7" x14ac:dyDescent="0.3">
      <c r="B10" s="17" t="s">
        <v>5</v>
      </c>
    </row>
    <row r="11" spans="2:7" x14ac:dyDescent="0.3">
      <c r="B11" s="17" t="s">
        <v>6</v>
      </c>
    </row>
    <row r="12" spans="2:7" x14ac:dyDescent="0.3">
      <c r="B12" s="17" t="s">
        <v>7</v>
      </c>
    </row>
    <row r="13" spans="2:7" x14ac:dyDescent="0.3">
      <c r="B13" s="17" t="s">
        <v>8</v>
      </c>
    </row>
    <row r="14" spans="2:7" x14ac:dyDescent="0.3">
      <c r="B14" s="17" t="s">
        <v>9</v>
      </c>
    </row>
    <row r="16" spans="2:7" x14ac:dyDescent="0.3">
      <c r="B16" s="2" t="s">
        <v>10</v>
      </c>
      <c r="C16" s="2"/>
      <c r="D16" s="2"/>
      <c r="E16" s="2"/>
      <c r="F16" s="2"/>
      <c r="G16" s="2"/>
    </row>
    <row r="18" spans="2:7" x14ac:dyDescent="0.3">
      <c r="B18" s="17" t="s">
        <v>11</v>
      </c>
    </row>
    <row r="20" spans="2:7" x14ac:dyDescent="0.3">
      <c r="B20" s="2" t="s">
        <v>12</v>
      </c>
      <c r="C20" s="2"/>
      <c r="D20" s="2"/>
      <c r="E20" s="2"/>
      <c r="F20" t="s">
        <v>13</v>
      </c>
    </row>
    <row r="22" spans="2:7" x14ac:dyDescent="0.3">
      <c r="B22" s="2" t="s">
        <v>14</v>
      </c>
    </row>
    <row r="24" spans="2:7" x14ac:dyDescent="0.3">
      <c r="B24" t="s">
        <v>15</v>
      </c>
      <c r="C24" t="s">
        <v>16</v>
      </c>
      <c r="F24" t="s">
        <v>17</v>
      </c>
    </row>
    <row r="25" spans="2:7" x14ac:dyDescent="0.3">
      <c r="B25" t="s">
        <v>18</v>
      </c>
      <c r="C25" t="s">
        <v>19</v>
      </c>
      <c r="D25" t="s">
        <v>20</v>
      </c>
      <c r="F25" t="s">
        <v>21</v>
      </c>
    </row>
    <row r="26" spans="2:7" x14ac:dyDescent="0.3">
      <c r="B26" t="s">
        <v>22</v>
      </c>
      <c r="C26" t="s">
        <v>23</v>
      </c>
      <c r="D26" t="s">
        <v>24</v>
      </c>
      <c r="F26" t="s">
        <v>25</v>
      </c>
    </row>
    <row r="28" spans="2:7" x14ac:dyDescent="0.3">
      <c r="B28" t="s">
        <v>26</v>
      </c>
    </row>
    <row r="29" spans="2:7" x14ac:dyDescent="0.3">
      <c r="B29" t="s">
        <v>27</v>
      </c>
      <c r="E29" t="s">
        <v>28</v>
      </c>
    </row>
    <row r="30" spans="2:7" x14ac:dyDescent="0.3">
      <c r="B30" s="17" t="s">
        <v>29</v>
      </c>
      <c r="E30" t="s">
        <v>30</v>
      </c>
      <c r="G30" t="s">
        <v>31</v>
      </c>
    </row>
    <row r="32" spans="2:7" x14ac:dyDescent="0.3">
      <c r="B32" s="2" t="s">
        <v>32</v>
      </c>
    </row>
    <row r="34" spans="2:2" x14ac:dyDescent="0.3">
      <c r="B34" t="s">
        <v>33</v>
      </c>
    </row>
    <row r="35" spans="2:2" x14ac:dyDescent="0.3">
      <c r="B35" t="s">
        <v>34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0BC75-0548-4A49-B0C6-EA2C7A5FC23B}">
  <sheetPr codeName="Blad4"/>
  <dimension ref="B1:AP32"/>
  <sheetViews>
    <sheetView tabSelected="1" topLeftCell="A19" workbookViewId="0">
      <selection activeCell="U29" sqref="U29"/>
    </sheetView>
  </sheetViews>
  <sheetFormatPr defaultRowHeight="14.4" x14ac:dyDescent="0.3"/>
  <cols>
    <col min="2" max="2" width="26.44140625" customWidth="1"/>
    <col min="3" max="3" width="14" customWidth="1"/>
    <col min="4" max="4" width="19.109375" bestFit="1" customWidth="1"/>
    <col min="5" max="5" width="25.33203125" bestFit="1" customWidth="1"/>
    <col min="6" max="8" width="14" customWidth="1"/>
    <col min="10" max="18" width="0" hidden="1" customWidth="1"/>
    <col min="20" max="20" width="12.5546875" customWidth="1"/>
    <col min="21" max="21" width="15.44140625" customWidth="1"/>
    <col min="22" max="22" width="13.44140625" customWidth="1"/>
    <col min="23" max="23" width="15" customWidth="1"/>
    <col min="28" max="28" width="11.6640625" bestFit="1" customWidth="1"/>
    <col min="29" max="29" width="16.44140625" customWidth="1"/>
    <col min="32" max="32" width="10" bestFit="1" customWidth="1"/>
    <col min="33" max="33" width="14.5546875" bestFit="1" customWidth="1"/>
    <col min="34" max="34" width="12.33203125" bestFit="1" customWidth="1"/>
    <col min="35" max="35" width="14.6640625" customWidth="1"/>
    <col min="38" max="38" width="9.88671875" bestFit="1" customWidth="1"/>
    <col min="39" max="39" width="13.6640625" bestFit="1" customWidth="1"/>
    <col min="40" max="40" width="11.6640625" bestFit="1" customWidth="1"/>
    <col min="41" max="42" width="9.88671875" bestFit="1" customWidth="1"/>
  </cols>
  <sheetData>
    <row r="1" spans="2:42" ht="16.2" thickBot="1" x14ac:dyDescent="0.35">
      <c r="B1" s="1" t="s">
        <v>35</v>
      </c>
      <c r="C1" t="s">
        <v>36</v>
      </c>
      <c r="D1" s="94"/>
    </row>
    <row r="2" spans="2:42" ht="12.6" customHeight="1" x14ac:dyDescent="0.3">
      <c r="C2" t="s">
        <v>37</v>
      </c>
      <c r="D2" s="120"/>
      <c r="E2" s="121"/>
      <c r="F2" s="122"/>
      <c r="G2" s="24"/>
      <c r="H2" s="24"/>
      <c r="I2" t="s">
        <v>38</v>
      </c>
    </row>
    <row r="3" spans="2:42" ht="34.200000000000003" customHeight="1" thickBot="1" x14ac:dyDescent="0.35">
      <c r="B3" s="2" t="s">
        <v>39</v>
      </c>
      <c r="D3" s="123"/>
      <c r="E3" s="124"/>
      <c r="F3" s="125"/>
      <c r="G3" s="24"/>
      <c r="H3" s="24"/>
      <c r="K3" t="s">
        <v>40</v>
      </c>
    </row>
    <row r="4" spans="2:42" ht="20.399999999999999" customHeight="1" thickBot="1" x14ac:dyDescent="0.35">
      <c r="B4" s="3"/>
      <c r="C4" s="3"/>
      <c r="D4" s="3"/>
      <c r="E4" s="3"/>
    </row>
    <row r="5" spans="2:42" ht="39" customHeight="1" thickBot="1" x14ac:dyDescent="0.35">
      <c r="B5" s="4" t="s">
        <v>41</v>
      </c>
      <c r="C5" s="126" t="s">
        <v>42</v>
      </c>
      <c r="D5" s="127"/>
      <c r="E5" s="97" t="s">
        <v>43</v>
      </c>
      <c r="F5" s="130" t="s">
        <v>44</v>
      </c>
      <c r="G5" s="114" t="s">
        <v>45</v>
      </c>
      <c r="H5" s="115"/>
      <c r="I5" s="115"/>
      <c r="J5" s="115"/>
      <c r="K5" s="115"/>
      <c r="L5" s="115"/>
      <c r="M5" s="115"/>
      <c r="N5" s="115"/>
      <c r="O5" s="115"/>
      <c r="P5" s="115"/>
      <c r="Q5" s="115"/>
      <c r="R5" s="115"/>
      <c r="S5" s="115"/>
      <c r="T5" s="115"/>
      <c r="U5" s="115"/>
    </row>
    <row r="6" spans="2:42" ht="43.95" customHeight="1" thickBot="1" x14ac:dyDescent="0.35">
      <c r="B6" s="5"/>
      <c r="C6" s="6" t="s">
        <v>46</v>
      </c>
      <c r="D6" s="6" t="s">
        <v>47</v>
      </c>
      <c r="E6" s="97" t="s">
        <v>48</v>
      </c>
      <c r="F6" s="131"/>
      <c r="G6" s="116" t="s">
        <v>49</v>
      </c>
      <c r="H6" s="117"/>
      <c r="I6" s="117"/>
      <c r="J6" s="117"/>
      <c r="K6" s="117"/>
      <c r="L6" s="117"/>
      <c r="M6" s="117"/>
      <c r="N6" s="117"/>
      <c r="O6" s="117"/>
      <c r="P6" s="117"/>
      <c r="Q6" s="117"/>
      <c r="R6" s="117"/>
      <c r="S6" s="117"/>
      <c r="T6" s="117"/>
      <c r="U6" s="117"/>
    </row>
    <row r="7" spans="2:42" ht="16.2" customHeight="1" thickBot="1" x14ac:dyDescent="0.35">
      <c r="B7" s="5" t="s">
        <v>50</v>
      </c>
      <c r="C7" s="31">
        <v>8</v>
      </c>
      <c r="D7" s="31">
        <v>8</v>
      </c>
      <c r="E7" s="98">
        <v>0</v>
      </c>
      <c r="F7" s="100">
        <v>0</v>
      </c>
      <c r="G7" t="s">
        <v>51</v>
      </c>
    </row>
    <row r="8" spans="2:42" ht="28.2" customHeight="1" thickBot="1" x14ac:dyDescent="0.35">
      <c r="B8" s="7" t="s">
        <v>52</v>
      </c>
      <c r="C8" s="67">
        <f>C7</f>
        <v>8</v>
      </c>
      <c r="D8" s="67">
        <f>D7</f>
        <v>8</v>
      </c>
      <c r="E8" s="67">
        <f>E7</f>
        <v>0</v>
      </c>
      <c r="F8" s="99">
        <f>F7</f>
        <v>0</v>
      </c>
    </row>
    <row r="9" spans="2:42" ht="22.2" customHeight="1" thickBot="1" x14ac:dyDescent="0.35">
      <c r="B9" s="8"/>
      <c r="C9" s="9"/>
      <c r="D9" s="10"/>
      <c r="E9" s="9"/>
    </row>
    <row r="10" spans="2:42" ht="22.2" customHeight="1" x14ac:dyDescent="0.4">
      <c r="B10" s="69" t="s">
        <v>53</v>
      </c>
      <c r="C10" s="34"/>
      <c r="D10" s="35"/>
      <c r="E10" s="34"/>
      <c r="F10" s="36"/>
      <c r="G10" s="37"/>
      <c r="I10" s="32"/>
      <c r="J10" s="36"/>
      <c r="K10" s="36"/>
      <c r="L10" s="36"/>
      <c r="M10" s="36"/>
      <c r="N10" s="36"/>
      <c r="O10" s="36"/>
      <c r="P10" s="36"/>
      <c r="Q10" s="36"/>
      <c r="R10" s="36"/>
      <c r="S10" s="33" t="s">
        <v>54</v>
      </c>
      <c r="T10" s="51"/>
      <c r="U10" s="51"/>
      <c r="V10" s="36"/>
      <c r="W10" s="36"/>
      <c r="X10" s="36"/>
      <c r="Y10" s="36"/>
      <c r="Z10" s="36" t="s">
        <v>0</v>
      </c>
      <c r="AA10" s="36"/>
      <c r="AB10" s="52" t="s">
        <v>55</v>
      </c>
      <c r="AC10" s="52"/>
      <c r="AD10" s="36"/>
      <c r="AE10" s="36"/>
      <c r="AF10" s="36"/>
      <c r="AG10" s="36"/>
      <c r="AH10" s="36"/>
      <c r="AI10" s="36"/>
      <c r="AJ10" s="36"/>
      <c r="AK10" s="36"/>
      <c r="AL10" s="36"/>
      <c r="AM10" s="36"/>
      <c r="AN10" s="36"/>
      <c r="AO10" s="36"/>
      <c r="AP10" s="37"/>
    </row>
    <row r="11" spans="2:42" ht="22.2" customHeight="1" x14ac:dyDescent="0.3">
      <c r="B11" s="70" t="str">
        <f xml:space="preserve"> "voor jaren: " &amp; C13 &amp; " &amp; " &amp;C13+1</f>
        <v>voor jaren: 2024 &amp; 2025</v>
      </c>
      <c r="C11" s="9"/>
      <c r="D11" s="10"/>
      <c r="E11" s="9"/>
      <c r="G11" s="39"/>
      <c r="I11" s="38"/>
      <c r="AB11" s="17" t="s">
        <v>56</v>
      </c>
      <c r="AC11" s="17"/>
      <c r="AP11" s="39"/>
    </row>
    <row r="12" spans="2:42" ht="12.6" customHeight="1" x14ac:dyDescent="0.3">
      <c r="B12" s="71" t="s">
        <v>57</v>
      </c>
      <c r="G12" s="39"/>
      <c r="I12" s="38"/>
      <c r="V12" t="s">
        <v>58</v>
      </c>
      <c r="AB12" s="17" t="s">
        <v>59</v>
      </c>
      <c r="AC12" s="17"/>
      <c r="AP12" s="39"/>
    </row>
    <row r="13" spans="2:42" ht="11.4" customHeight="1" x14ac:dyDescent="0.3">
      <c r="B13" s="38" t="s">
        <v>60</v>
      </c>
      <c r="C13" s="40">
        <v>2024</v>
      </c>
      <c r="D13" t="s">
        <v>61</v>
      </c>
      <c r="G13" s="39"/>
      <c r="I13" s="38"/>
      <c r="S13" t="s">
        <v>60</v>
      </c>
      <c r="U13" s="66">
        <f>C13</f>
        <v>2024</v>
      </c>
      <c r="V13">
        <f>VLOOKUP(U13,indexcijfers!$B$5:$D$17,2,0)</f>
        <v>125.91</v>
      </c>
      <c r="AB13" s="17" t="s">
        <v>62</v>
      </c>
      <c r="AC13" s="17"/>
      <c r="AP13" s="39"/>
    </row>
    <row r="14" spans="2:42" ht="12" customHeight="1" x14ac:dyDescent="0.3">
      <c r="B14" s="38" t="s">
        <v>63</v>
      </c>
      <c r="C14">
        <f>VLOOKUP(C13,indexcijfers!B:C,2,0)</f>
        <v>125.91</v>
      </c>
      <c r="G14" s="39"/>
      <c r="I14" s="38"/>
      <c r="S14" t="s">
        <v>64</v>
      </c>
      <c r="U14" s="40">
        <f>U13+2</f>
        <v>2026</v>
      </c>
      <c r="V14">
        <f>VLOOKUP(U14,indexcijfers!$B$5:$D$17,2,0)</f>
        <v>130.99676400000001</v>
      </c>
      <c r="AP14" s="39"/>
    </row>
    <row r="15" spans="2:42" ht="7.95" customHeight="1" x14ac:dyDescent="0.3">
      <c r="B15" s="71"/>
      <c r="G15" s="39"/>
      <c r="I15" s="38"/>
      <c r="AP15" s="39"/>
    </row>
    <row r="16" spans="2:42" ht="22.95" customHeight="1" x14ac:dyDescent="0.3">
      <c r="B16" s="38"/>
      <c r="G16" s="39"/>
      <c r="I16" s="38"/>
      <c r="S16" s="2" t="s">
        <v>65</v>
      </c>
      <c r="V16" s="2"/>
      <c r="W16" s="2"/>
      <c r="Y16" s="2" t="s">
        <v>66</v>
      </c>
      <c r="AE16" s="2" t="s">
        <v>67</v>
      </c>
      <c r="AK16" s="2" t="s">
        <v>68</v>
      </c>
      <c r="AP16" s="39"/>
    </row>
    <row r="17" spans="2:42" ht="12" customHeight="1" x14ac:dyDescent="0.3">
      <c r="B17" s="72" t="s">
        <v>69</v>
      </c>
      <c r="G17" s="39"/>
      <c r="I17" s="38"/>
      <c r="S17" t="s">
        <v>70</v>
      </c>
      <c r="Y17" t="s">
        <v>71</v>
      </c>
      <c r="AE17" t="s">
        <v>72</v>
      </c>
      <c r="AK17" t="s">
        <v>73</v>
      </c>
      <c r="AP17" s="39"/>
    </row>
    <row r="18" spans="2:42" x14ac:dyDescent="0.3">
      <c r="B18" s="38"/>
      <c r="G18" s="39"/>
      <c r="I18" s="38"/>
      <c r="S18" s="12"/>
      <c r="T18" s="12" t="s">
        <v>74</v>
      </c>
      <c r="U18" s="12" t="s">
        <v>75</v>
      </c>
      <c r="V18" s="12" t="s">
        <v>76</v>
      </c>
      <c r="W18" s="101" t="s">
        <v>77</v>
      </c>
      <c r="Y18" s="12"/>
      <c r="Z18" s="12" t="s">
        <v>74</v>
      </c>
      <c r="AA18" s="12" t="s">
        <v>75</v>
      </c>
      <c r="AB18" s="12" t="s">
        <v>76</v>
      </c>
      <c r="AC18" s="101" t="s">
        <v>77</v>
      </c>
      <c r="AE18" s="12"/>
      <c r="AF18" s="12" t="s">
        <v>74</v>
      </c>
      <c r="AG18" s="12" t="s">
        <v>75</v>
      </c>
      <c r="AH18" s="12" t="s">
        <v>76</v>
      </c>
      <c r="AI18" s="101" t="s">
        <v>77</v>
      </c>
      <c r="AK18" s="12"/>
      <c r="AL18" s="12" t="s">
        <v>74</v>
      </c>
      <c r="AM18" s="12" t="s">
        <v>75</v>
      </c>
      <c r="AN18" s="12" t="s">
        <v>76</v>
      </c>
      <c r="AO18" s="101" t="s">
        <v>77</v>
      </c>
      <c r="AP18" s="39"/>
    </row>
    <row r="19" spans="2:42" ht="42" customHeight="1" x14ac:dyDescent="0.3">
      <c r="B19" s="73" t="s">
        <v>78</v>
      </c>
      <c r="C19" s="53"/>
      <c r="D19" s="128" t="s">
        <v>79</v>
      </c>
      <c r="E19" s="128"/>
      <c r="F19" s="104" t="s">
        <v>80</v>
      </c>
      <c r="G19" s="118" t="s">
        <v>77</v>
      </c>
      <c r="H19" s="104"/>
      <c r="I19" s="38"/>
      <c r="S19" s="12" t="s">
        <v>81</v>
      </c>
      <c r="T19" s="12">
        <v>9.2899999999999991</v>
      </c>
      <c r="U19" s="12">
        <v>7.38</v>
      </c>
      <c r="V19" s="12"/>
      <c r="W19" s="107">
        <v>5.67</v>
      </c>
      <c r="Y19" s="12" t="s">
        <v>81</v>
      </c>
      <c r="Z19" s="14">
        <f>ROUND(T19*$V$14/103.72,2)</f>
        <v>11.73</v>
      </c>
      <c r="AA19" s="14">
        <f>ROUND(U19*$V$14/103.72,2)</f>
        <v>9.32</v>
      </c>
      <c r="AB19" s="14"/>
      <c r="AC19" s="107">
        <f>ROUND(W19*$V$14/103.72,2)</f>
        <v>7.16</v>
      </c>
      <c r="AE19" s="12" t="s">
        <v>81</v>
      </c>
      <c r="AF19" s="12">
        <f>ROUND(30%*T19*$V$13/103.72,2)</f>
        <v>3.38</v>
      </c>
      <c r="AG19" s="12">
        <f>ROUND(30%*U19*$V$13/103.72,2)</f>
        <v>2.69</v>
      </c>
      <c r="AH19" s="12"/>
      <c r="AI19" s="107">
        <f>ROUND(30%*U21*$V$13/103.72,2)</f>
        <v>2.06</v>
      </c>
      <c r="AK19" s="12" t="s">
        <v>81</v>
      </c>
      <c r="AL19" s="14">
        <f>Z19+AF19</f>
        <v>15.11</v>
      </c>
      <c r="AM19" s="14">
        <f>AA19+AG19</f>
        <v>12.01</v>
      </c>
      <c r="AN19" s="12"/>
      <c r="AO19" s="107">
        <f>AC19+AI19</f>
        <v>9.2200000000000006</v>
      </c>
      <c r="AP19" s="39"/>
    </row>
    <row r="20" spans="2:42" ht="31.2" customHeight="1" x14ac:dyDescent="0.3">
      <c r="B20" s="74"/>
      <c r="C20" s="54"/>
      <c r="D20" s="25" t="s">
        <v>46</v>
      </c>
      <c r="E20" s="25" t="s">
        <v>47</v>
      </c>
      <c r="F20" s="25" t="s">
        <v>48</v>
      </c>
      <c r="G20" s="119"/>
      <c r="H20" s="25"/>
      <c r="I20" s="38"/>
      <c r="S20" s="12" t="s">
        <v>79</v>
      </c>
      <c r="T20" s="12">
        <v>6.16</v>
      </c>
      <c r="U20" s="12">
        <v>6.1</v>
      </c>
      <c r="V20" s="12"/>
      <c r="W20" s="108"/>
      <c r="Y20" s="12" t="s">
        <v>79</v>
      </c>
      <c r="Z20" s="14">
        <f>ROUND(T20*$V$14/103.72,2)</f>
        <v>7.78</v>
      </c>
      <c r="AA20" s="14">
        <f t="shared" ref="AA20:AA21" si="0">ROUND(U20*$V$14/103.72,2)</f>
        <v>7.7</v>
      </c>
      <c r="AB20" s="14"/>
      <c r="AC20" s="108">
        <f t="shared" ref="AC20:AC23" si="1">ROUND(W20*$V$14/103.72,2)</f>
        <v>0</v>
      </c>
      <c r="AE20" s="12" t="s">
        <v>79</v>
      </c>
      <c r="AF20" s="12">
        <f>ROUND(30%*T20*$V$13/103.72,2)</f>
        <v>2.2400000000000002</v>
      </c>
      <c r="AG20" s="12">
        <f t="shared" ref="AG20:AG21" si="2">ROUND(30%*U20*$V$13/103.72,2)</f>
        <v>2.2200000000000002</v>
      </c>
      <c r="AH20" s="12"/>
      <c r="AI20" s="108">
        <f t="shared" ref="AI20:AI23" si="3">ROUND(AC20*$V$14/103.72,2)</f>
        <v>0</v>
      </c>
      <c r="AK20" s="12" t="s">
        <v>79</v>
      </c>
      <c r="AL20" s="14">
        <f t="shared" ref="AL20:AL21" si="4">Z20+AF20</f>
        <v>10.02</v>
      </c>
      <c r="AM20" s="14">
        <f>AA20+AG20</f>
        <v>9.92</v>
      </c>
      <c r="AN20" s="12"/>
      <c r="AO20" s="108"/>
      <c r="AP20" s="39"/>
    </row>
    <row r="21" spans="2:42" ht="42" customHeight="1" x14ac:dyDescent="0.3">
      <c r="B21" s="75"/>
      <c r="C21" s="55"/>
      <c r="D21" s="56" t="s">
        <v>82</v>
      </c>
      <c r="E21" s="26" t="s">
        <v>83</v>
      </c>
      <c r="F21" s="26" t="s">
        <v>84</v>
      </c>
      <c r="G21" s="106" t="s">
        <v>112</v>
      </c>
      <c r="H21" s="26"/>
      <c r="I21" s="38"/>
      <c r="S21" s="12" t="s">
        <v>85</v>
      </c>
      <c r="T21" s="12">
        <v>4.96</v>
      </c>
      <c r="U21" s="12">
        <v>5.67</v>
      </c>
      <c r="V21" s="12"/>
      <c r="W21" s="108"/>
      <c r="Y21" s="12" t="s">
        <v>85</v>
      </c>
      <c r="Z21" s="14">
        <f>ROUND(T21*$V$14/103.72,2)</f>
        <v>6.26</v>
      </c>
      <c r="AA21" s="14">
        <f t="shared" si="0"/>
        <v>7.16</v>
      </c>
      <c r="AB21" s="14"/>
      <c r="AC21" s="108">
        <f t="shared" si="1"/>
        <v>0</v>
      </c>
      <c r="AE21" s="12" t="s">
        <v>85</v>
      </c>
      <c r="AF21" s="12">
        <f>ROUND(30%*T21*$V$13/103.72,2)</f>
        <v>1.81</v>
      </c>
      <c r="AG21" s="12">
        <f t="shared" si="2"/>
        <v>2.06</v>
      </c>
      <c r="AH21" s="12"/>
      <c r="AI21" s="108">
        <f t="shared" si="3"/>
        <v>0</v>
      </c>
      <c r="AK21" s="12" t="s">
        <v>85</v>
      </c>
      <c r="AL21" s="14">
        <f t="shared" si="4"/>
        <v>8.07</v>
      </c>
      <c r="AM21" s="14">
        <f>AA21+AG21</f>
        <v>9.2200000000000006</v>
      </c>
      <c r="AN21" s="14"/>
      <c r="AO21" s="108"/>
      <c r="AP21" s="39"/>
    </row>
    <row r="22" spans="2:42" ht="42" customHeight="1" x14ac:dyDescent="0.3">
      <c r="B22" s="75" t="s">
        <v>86</v>
      </c>
      <c r="C22" s="57" t="s">
        <v>87</v>
      </c>
      <c r="D22" s="27">
        <v>6.16</v>
      </c>
      <c r="E22" s="58">
        <v>6.1</v>
      </c>
      <c r="F22" s="26">
        <f>6.07</f>
        <v>6.07</v>
      </c>
      <c r="G22" s="41">
        <v>5.67</v>
      </c>
      <c r="H22" s="26"/>
      <c r="I22" s="38"/>
      <c r="S22" s="12" t="s">
        <v>88</v>
      </c>
      <c r="T22" s="12"/>
      <c r="U22" s="12"/>
      <c r="V22" s="12">
        <v>9.11</v>
      </c>
      <c r="W22" s="108"/>
      <c r="Y22" s="12" t="s">
        <v>88</v>
      </c>
      <c r="Z22" s="12"/>
      <c r="AA22" s="12"/>
      <c r="AB22" s="14">
        <f>ROUND(V22*$V$14/103.72,2)</f>
        <v>11.51</v>
      </c>
      <c r="AC22" s="108">
        <f t="shared" si="1"/>
        <v>0</v>
      </c>
      <c r="AE22" s="12" t="s">
        <v>88</v>
      </c>
      <c r="AF22" s="12"/>
      <c r="AG22" s="12"/>
      <c r="AH22" s="12">
        <f>ROUND(30%*V22*$V$13/103.72,2)</f>
        <v>3.32</v>
      </c>
      <c r="AI22" s="108">
        <f t="shared" si="3"/>
        <v>0</v>
      </c>
      <c r="AK22" s="12" t="s">
        <v>88</v>
      </c>
      <c r="AL22" s="12"/>
      <c r="AM22" s="12"/>
      <c r="AN22" s="14">
        <f>AB22+AH22</f>
        <v>14.83</v>
      </c>
      <c r="AO22" s="108"/>
      <c r="AP22" s="39"/>
    </row>
    <row r="23" spans="2:42" ht="42" customHeight="1" x14ac:dyDescent="0.3">
      <c r="B23" s="75" t="s">
        <v>89</v>
      </c>
      <c r="C23" s="57" t="str">
        <f>"B = A x " &amp;$C$14&amp; "/103,72"</f>
        <v>B = A x 125,91/103,72</v>
      </c>
      <c r="D23" s="27">
        <f>ROUND(D22*$C$14/103.72,2)</f>
        <v>7.48</v>
      </c>
      <c r="E23" s="27">
        <f t="shared" ref="E23:F23" si="5">ROUND(E22*$C$14/103.72,2)</f>
        <v>7.41</v>
      </c>
      <c r="F23" s="27">
        <f t="shared" si="5"/>
        <v>7.37</v>
      </c>
      <c r="G23" s="42">
        <f>ROUND(G22*$C$14/103.72,2)</f>
        <v>6.88</v>
      </c>
      <c r="H23" s="27"/>
      <c r="I23" s="38"/>
      <c r="S23" s="12" t="s">
        <v>80</v>
      </c>
      <c r="T23" s="12"/>
      <c r="U23" s="12"/>
      <c r="V23" s="12">
        <v>6.07</v>
      </c>
      <c r="W23" s="109"/>
      <c r="Y23" s="12" t="s">
        <v>80</v>
      </c>
      <c r="Z23" s="12"/>
      <c r="AA23" s="12"/>
      <c r="AB23" s="14">
        <f>ROUND(V23*$V$14/103.72,2)</f>
        <v>7.67</v>
      </c>
      <c r="AC23" s="109">
        <f t="shared" si="1"/>
        <v>0</v>
      </c>
      <c r="AE23" s="12" t="s">
        <v>80</v>
      </c>
      <c r="AF23" s="12"/>
      <c r="AG23" s="12"/>
      <c r="AH23" s="12">
        <f>ROUND(30%*V23*$V$13/103.72,2)</f>
        <v>2.21</v>
      </c>
      <c r="AI23" s="109">
        <f t="shared" si="3"/>
        <v>0</v>
      </c>
      <c r="AK23" s="12" t="s">
        <v>80</v>
      </c>
      <c r="AL23" s="12"/>
      <c r="AM23" s="12"/>
      <c r="AN23" s="14">
        <f>AB23+AH23</f>
        <v>9.879999999999999</v>
      </c>
      <c r="AO23" s="109"/>
      <c r="AP23" s="39"/>
    </row>
    <row r="24" spans="2:42" ht="42" customHeight="1" x14ac:dyDescent="0.3">
      <c r="B24" s="75" t="s">
        <v>90</v>
      </c>
      <c r="C24" s="57" t="str">
        <f>"C = B x 30%"</f>
        <v>C = B x 30%</v>
      </c>
      <c r="D24" s="28">
        <f>ROUND(0.3*D23,2)</f>
        <v>2.2400000000000002</v>
      </c>
      <c r="E24" s="28">
        <f t="shared" ref="E24:G24" si="6">ROUND(0.3*E23,2)</f>
        <v>2.2200000000000002</v>
      </c>
      <c r="F24" s="28">
        <f t="shared" si="6"/>
        <v>2.21</v>
      </c>
      <c r="G24" s="43">
        <f t="shared" si="6"/>
        <v>2.06</v>
      </c>
      <c r="H24" s="28"/>
      <c r="I24" s="38"/>
      <c r="AP24" s="39"/>
    </row>
    <row r="25" spans="2:42" ht="42" customHeight="1" thickBot="1" x14ac:dyDescent="0.35">
      <c r="B25" s="75" t="s">
        <v>91</v>
      </c>
      <c r="C25" s="59" t="s">
        <v>92</v>
      </c>
      <c r="D25" s="29">
        <f>C8*220</f>
        <v>1760</v>
      </c>
      <c r="E25" s="29">
        <f>D8*220</f>
        <v>1760</v>
      </c>
      <c r="F25" s="29">
        <f>E8*220</f>
        <v>0</v>
      </c>
      <c r="G25" s="44">
        <f>F8*220</f>
        <v>0</v>
      </c>
      <c r="H25" s="29"/>
      <c r="I25" s="38"/>
      <c r="S25" t="s">
        <v>93</v>
      </c>
      <c r="T25" s="47"/>
      <c r="Y25" t="s">
        <v>94</v>
      </c>
      <c r="AE25" s="2" t="s">
        <v>95</v>
      </c>
      <c r="AF25" s="2"/>
      <c r="AG25" s="2"/>
      <c r="AH25" s="2"/>
      <c r="AI25" s="2"/>
      <c r="AK25" s="2" t="s">
        <v>96</v>
      </c>
      <c r="AP25" s="39"/>
    </row>
    <row r="26" spans="2:42" ht="42" customHeight="1" thickBot="1" x14ac:dyDescent="0.35">
      <c r="B26" s="76" t="s">
        <v>97</v>
      </c>
      <c r="C26" s="59" t="str">
        <f xml:space="preserve"> "E= B x D x 90% (100% bij OD)"</f>
        <v>E= B x D x 90% (100% bij OD)</v>
      </c>
      <c r="D26" s="28">
        <f>90%*D23*D25</f>
        <v>11848.32</v>
      </c>
      <c r="E26" s="28">
        <f>90%*E23*E25</f>
        <v>11737.44</v>
      </c>
      <c r="F26" s="28">
        <f>90%*F23*F25</f>
        <v>0</v>
      </c>
      <c r="G26" s="43">
        <f>G23*G25</f>
        <v>0</v>
      </c>
      <c r="H26" s="28"/>
      <c r="I26" s="38"/>
      <c r="S26" s="12"/>
      <c r="T26" s="12" t="s">
        <v>74</v>
      </c>
      <c r="U26" s="12" t="s">
        <v>75</v>
      </c>
      <c r="V26" s="12" t="s">
        <v>76</v>
      </c>
      <c r="W26" s="102" t="s">
        <v>98</v>
      </c>
      <c r="Y26" s="12"/>
      <c r="Z26" s="12" t="s">
        <v>74</v>
      </c>
      <c r="AA26" s="12" t="s">
        <v>75</v>
      </c>
      <c r="AB26" s="12" t="s">
        <v>76</v>
      </c>
      <c r="AC26" s="102" t="s">
        <v>98</v>
      </c>
      <c r="AE26" s="21"/>
      <c r="AF26" s="22" t="s">
        <v>74</v>
      </c>
      <c r="AG26" s="22" t="s">
        <v>75</v>
      </c>
      <c r="AH26" s="23" t="s">
        <v>76</v>
      </c>
      <c r="AI26" s="103" t="s">
        <v>98</v>
      </c>
      <c r="AK26" s="2" t="s">
        <v>99</v>
      </c>
      <c r="AL26">
        <f>VLOOKUP(AL27,indexcijfers!$B:$C,2,0)</f>
        <v>130.99676400000001</v>
      </c>
      <c r="AM26">
        <f>VLOOKUP(AM27,indexcijfers!$B:$C,2,0)</f>
        <v>133.61669928000001</v>
      </c>
      <c r="AN26">
        <f>VLOOKUP(AN27,indexcijfers!$B:$C,2,0)</f>
        <v>136.28903326560001</v>
      </c>
      <c r="AO26">
        <f>VLOOKUP(AO27,indexcijfers!$B:$C,2,0)</f>
        <v>139.01481393091203</v>
      </c>
      <c r="AP26" s="39">
        <f>VLOOKUP(AP27,indexcijfers!$B:$C,2,0)</f>
        <v>141.79511020953026</v>
      </c>
    </row>
    <row r="27" spans="2:42" ht="42" customHeight="1" thickBot="1" x14ac:dyDescent="0.35">
      <c r="B27" s="76" t="s">
        <v>100</v>
      </c>
      <c r="C27" s="59" t="str">
        <f>"F =  C x D x 90% (100% bij OD)"</f>
        <v>F =  C x D x 90% (100% bij OD)</v>
      </c>
      <c r="D27" s="28">
        <f>D24*D25*90%</f>
        <v>3548.1600000000008</v>
      </c>
      <c r="E27" s="28">
        <f>E24*E25*90%</f>
        <v>3516.4800000000005</v>
      </c>
      <c r="F27" s="28">
        <f>F24*F25*90%</f>
        <v>0</v>
      </c>
      <c r="G27" s="43">
        <f>G24*G25*90%</f>
        <v>0</v>
      </c>
      <c r="H27" s="28"/>
      <c r="I27" s="38"/>
      <c r="S27" s="12" t="s">
        <v>81</v>
      </c>
      <c r="T27" s="16">
        <v>0</v>
      </c>
      <c r="U27" s="16">
        <v>0</v>
      </c>
      <c r="V27" s="16"/>
      <c r="W27" s="110">
        <f>F8</f>
        <v>0</v>
      </c>
      <c r="Y27" s="12" t="s">
        <v>81</v>
      </c>
      <c r="Z27" s="16">
        <f>T27*220</f>
        <v>0</v>
      </c>
      <c r="AA27" s="16">
        <f t="shared" ref="AA27" si="7">U27*220</f>
        <v>0</v>
      </c>
      <c r="AB27" s="16"/>
      <c r="AC27" s="110">
        <f>W27*220</f>
        <v>0</v>
      </c>
      <c r="AE27" s="20" t="s">
        <v>81</v>
      </c>
      <c r="AF27" s="60">
        <f t="shared" ref="AF27:AG29" si="8">Z27*AL19</f>
        <v>0</v>
      </c>
      <c r="AG27" s="60">
        <f t="shared" si="8"/>
        <v>0</v>
      </c>
      <c r="AH27" s="61"/>
      <c r="AI27" s="111">
        <f>AC27*AO19</f>
        <v>0</v>
      </c>
      <c r="AK27" s="89"/>
      <c r="AL27" s="85">
        <f>U14</f>
        <v>2026</v>
      </c>
      <c r="AM27" s="79">
        <f>AL27+1</f>
        <v>2027</v>
      </c>
      <c r="AN27" s="79">
        <f t="shared" ref="AN27:AO27" si="9">AM27+1</f>
        <v>2028</v>
      </c>
      <c r="AO27" s="79">
        <f t="shared" si="9"/>
        <v>2029</v>
      </c>
      <c r="AP27" s="80">
        <f>AO27+1</f>
        <v>2030</v>
      </c>
    </row>
    <row r="28" spans="2:42" ht="42" customHeight="1" x14ac:dyDescent="0.3">
      <c r="B28" s="73" t="s">
        <v>101</v>
      </c>
      <c r="C28" s="104" t="s">
        <v>102</v>
      </c>
      <c r="D28" s="30">
        <f>D26+D27</f>
        <v>15396.48</v>
      </c>
      <c r="E28" s="30">
        <f t="shared" ref="E28:G28" si="10">E26+E27</f>
        <v>15253.920000000002</v>
      </c>
      <c r="F28" s="30">
        <f t="shared" si="10"/>
        <v>0</v>
      </c>
      <c r="G28" s="45">
        <f t="shared" si="10"/>
        <v>0</v>
      </c>
      <c r="H28" s="30"/>
      <c r="I28" s="48"/>
      <c r="S28" s="12" t="s">
        <v>79</v>
      </c>
      <c r="T28" s="16">
        <v>8</v>
      </c>
      <c r="U28" s="16">
        <v>8</v>
      </c>
      <c r="V28" s="16"/>
      <c r="W28" s="108"/>
      <c r="Y28" s="12" t="s">
        <v>79</v>
      </c>
      <c r="Z28" s="16">
        <f t="shared" ref="Z28:Z29" si="11">T28*220</f>
        <v>1760</v>
      </c>
      <c r="AA28" s="16">
        <f t="shared" ref="AA28:AA29" si="12">U28*220</f>
        <v>1760</v>
      </c>
      <c r="AB28" s="16"/>
      <c r="AC28" s="108"/>
      <c r="AE28" s="18" t="s">
        <v>79</v>
      </c>
      <c r="AF28" s="62">
        <f t="shared" si="8"/>
        <v>17635.2</v>
      </c>
      <c r="AG28" s="62">
        <f t="shared" si="8"/>
        <v>17459.2</v>
      </c>
      <c r="AH28" s="63"/>
      <c r="AI28" s="112"/>
      <c r="AK28" s="90" t="s">
        <v>103</v>
      </c>
      <c r="AL28" s="86">
        <f>SUMPRODUCT(Z19:AB23,Z27:AB31)+AC27*AC19</f>
        <v>27244.800000000003</v>
      </c>
      <c r="AM28" s="83">
        <f>AL28*AM26/AL26</f>
        <v>27789.696</v>
      </c>
      <c r="AN28" s="83">
        <f t="shared" ref="AN28:AP28" si="13">AM28*AN26/AM26</f>
        <v>28345.489920000004</v>
      </c>
      <c r="AO28" s="83">
        <f t="shared" si="13"/>
        <v>28912.399718400007</v>
      </c>
      <c r="AP28" s="84">
        <f t="shared" si="13"/>
        <v>29490.647712768005</v>
      </c>
    </row>
    <row r="29" spans="2:42" ht="42" customHeight="1" x14ac:dyDescent="0.3">
      <c r="B29" s="77" t="s">
        <v>101</v>
      </c>
      <c r="C29" s="68">
        <f>SUM(D28:G28)</f>
        <v>30650.400000000001</v>
      </c>
      <c r="G29" s="39"/>
      <c r="I29" s="38"/>
      <c r="S29" s="12" t="s">
        <v>85</v>
      </c>
      <c r="T29" s="16">
        <v>0</v>
      </c>
      <c r="U29" s="16">
        <v>0</v>
      </c>
      <c r="V29" s="16"/>
      <c r="W29" s="108"/>
      <c r="Y29" s="12" t="s">
        <v>85</v>
      </c>
      <c r="Z29" s="16">
        <f t="shared" si="11"/>
        <v>0</v>
      </c>
      <c r="AA29" s="16">
        <f t="shared" si="12"/>
        <v>0</v>
      </c>
      <c r="AB29" s="16"/>
      <c r="AC29" s="108"/>
      <c r="AE29" s="18" t="s">
        <v>85</v>
      </c>
      <c r="AF29" s="62">
        <f t="shared" si="8"/>
        <v>0</v>
      </c>
      <c r="AG29" s="62">
        <f t="shared" si="8"/>
        <v>0</v>
      </c>
      <c r="AH29" s="63"/>
      <c r="AI29" s="112"/>
      <c r="AK29" s="91" t="s">
        <v>104</v>
      </c>
      <c r="AL29" s="87">
        <f>SUMPRODUCT(AF19:AH23,Z27:AB31)+AC27*AI19</f>
        <v>7849.6</v>
      </c>
      <c r="AM29" s="81">
        <f>AL29</f>
        <v>7849.6</v>
      </c>
      <c r="AN29" s="81">
        <f t="shared" ref="AN29:AP29" si="14">AM29</f>
        <v>7849.6</v>
      </c>
      <c r="AO29" s="81">
        <f t="shared" si="14"/>
        <v>7849.6</v>
      </c>
      <c r="AP29" s="82">
        <f t="shared" si="14"/>
        <v>7849.6</v>
      </c>
    </row>
    <row r="30" spans="2:42" ht="46.95" customHeight="1" thickBot="1" x14ac:dyDescent="0.35">
      <c r="B30" s="46"/>
      <c r="C30" s="49"/>
      <c r="D30" s="49"/>
      <c r="E30" s="49"/>
      <c r="F30" s="49"/>
      <c r="G30" s="50"/>
      <c r="I30" s="38"/>
      <c r="S30" s="12" t="s">
        <v>88</v>
      </c>
      <c r="T30" s="16">
        <v>0</v>
      </c>
      <c r="U30" s="16">
        <v>0</v>
      </c>
      <c r="V30" s="16"/>
      <c r="W30" s="108"/>
      <c r="Y30" s="12" t="s">
        <v>88</v>
      </c>
      <c r="Z30" s="16"/>
      <c r="AA30" s="16"/>
      <c r="AB30" s="16">
        <f t="shared" ref="AB30:AB31" si="15">V30*220</f>
        <v>0</v>
      </c>
      <c r="AC30" s="108"/>
      <c r="AE30" s="18" t="s">
        <v>88</v>
      </c>
      <c r="AF30" s="62"/>
      <c r="AG30" s="62"/>
      <c r="AH30" s="63">
        <f t="shared" ref="AH30" si="16">AB30*AN22</f>
        <v>0</v>
      </c>
      <c r="AI30" s="112"/>
      <c r="AK30" s="92" t="s">
        <v>105</v>
      </c>
      <c r="AL30" s="88">
        <f>SUM(AL28:AL29)</f>
        <v>35094.400000000001</v>
      </c>
      <c r="AM30" s="88">
        <f t="shared" ref="AM30:AN30" si="17">SUM(AM28:AM29)</f>
        <v>35639.296000000002</v>
      </c>
      <c r="AN30" s="88">
        <f t="shared" si="17"/>
        <v>36195.089920000006</v>
      </c>
      <c r="AO30" s="88">
        <f>SUM(AO28:AO29)</f>
        <v>36761.999718400009</v>
      </c>
      <c r="AP30" s="93">
        <f t="shared" ref="AP30" si="18">SUM(AP28:AP29)</f>
        <v>37340.247712768003</v>
      </c>
    </row>
    <row r="31" spans="2:42" ht="43.2" customHeight="1" thickBot="1" x14ac:dyDescent="0.35">
      <c r="B31" s="11"/>
      <c r="C31" s="129"/>
      <c r="D31" s="115"/>
      <c r="E31" s="115"/>
      <c r="F31" s="115"/>
      <c r="G31" s="105"/>
      <c r="H31" s="105"/>
      <c r="I31" s="38"/>
      <c r="S31" s="12" t="s">
        <v>80</v>
      </c>
      <c r="T31" s="16">
        <v>0</v>
      </c>
      <c r="U31" s="16">
        <v>0</v>
      </c>
      <c r="V31" s="16"/>
      <c r="W31" s="109"/>
      <c r="Y31" s="12" t="s">
        <v>80</v>
      </c>
      <c r="Z31" s="16"/>
      <c r="AA31" s="16"/>
      <c r="AB31" s="16">
        <f t="shared" si="15"/>
        <v>0</v>
      </c>
      <c r="AC31" s="109"/>
      <c r="AE31" s="19" t="s">
        <v>80</v>
      </c>
      <c r="AF31" s="64"/>
      <c r="AG31" s="64"/>
      <c r="AH31" s="65">
        <f t="shared" ref="AH31" si="19">AB31*AN23</f>
        <v>0</v>
      </c>
      <c r="AI31" s="113"/>
      <c r="AK31" t="s">
        <v>106</v>
      </c>
      <c r="AL31" s="3">
        <f>SUM(AF27:AI31)</f>
        <v>35094.400000000001</v>
      </c>
      <c r="AP31" s="39"/>
    </row>
    <row r="32" spans="2:42" ht="15" thickBot="1" x14ac:dyDescent="0.35">
      <c r="I32" s="46"/>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50"/>
    </row>
  </sheetData>
  <mergeCells count="15">
    <mergeCell ref="D2:F3"/>
    <mergeCell ref="C5:D5"/>
    <mergeCell ref="D19:E19"/>
    <mergeCell ref="C31:F31"/>
    <mergeCell ref="F5:F6"/>
    <mergeCell ref="G5:U5"/>
    <mergeCell ref="G6:U6"/>
    <mergeCell ref="G19:G20"/>
    <mergeCell ref="W19:W23"/>
    <mergeCell ref="AC19:AC23"/>
    <mergeCell ref="AI19:AI23"/>
    <mergeCell ref="AO19:AO23"/>
    <mergeCell ref="W27:W31"/>
    <mergeCell ref="AC27:AC31"/>
    <mergeCell ref="AI27:AI31"/>
  </mergeCells>
  <phoneticPr fontId="12" type="noConversion"/>
  <conditionalFormatting sqref="D25:H25">
    <cfRule type="expression" dxfId="0" priority="1">
      <formula>ISERROR($S$23)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45D76C2-E480-4BE1-9F05-DF3F7A87771D}">
          <x14:formula1>
            <xm:f>'T:\Infrastructuurforfait_PH\[dossiernr -IFF PH.xlsm]Blad1'!#REF!</xm:f>
          </x14:formula1>
          <xm:sqref>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6037-8DAB-48EE-A718-53C4D2E7AB2E}">
  <sheetPr codeName="Blad1"/>
  <dimension ref="A2:F21"/>
  <sheetViews>
    <sheetView workbookViewId="0">
      <selection activeCell="G21" sqref="G21"/>
    </sheetView>
  </sheetViews>
  <sheetFormatPr defaultRowHeight="14.4" x14ac:dyDescent="0.3"/>
  <sheetData>
    <row r="2" spans="1:6" x14ac:dyDescent="0.3">
      <c r="A2" t="s">
        <v>107</v>
      </c>
      <c r="C2" t="s">
        <v>108</v>
      </c>
      <c r="D2" s="15">
        <v>0</v>
      </c>
      <c r="E2" t="s">
        <v>109</v>
      </c>
    </row>
    <row r="4" spans="1:6" x14ac:dyDescent="0.3">
      <c r="D4" t="s">
        <v>110</v>
      </c>
    </row>
    <row r="5" spans="1:6" x14ac:dyDescent="0.3">
      <c r="B5">
        <v>2016</v>
      </c>
      <c r="C5">
        <v>100.66</v>
      </c>
      <c r="D5" s="13">
        <v>42339</v>
      </c>
    </row>
    <row r="6" spans="1:6" x14ac:dyDescent="0.3">
      <c r="B6">
        <v>2017</v>
      </c>
      <c r="C6">
        <v>101.81</v>
      </c>
      <c r="D6" s="13">
        <v>42705</v>
      </c>
    </row>
    <row r="7" spans="1:6" x14ac:dyDescent="0.3">
      <c r="B7">
        <v>2018</v>
      </c>
      <c r="C7">
        <v>103.72</v>
      </c>
      <c r="D7" s="13">
        <v>43070</v>
      </c>
    </row>
    <row r="8" spans="1:6" x14ac:dyDescent="0.3">
      <c r="B8">
        <v>2019</v>
      </c>
      <c r="C8">
        <v>106.01</v>
      </c>
      <c r="D8" s="13">
        <v>43435</v>
      </c>
    </row>
    <row r="9" spans="1:6" x14ac:dyDescent="0.3">
      <c r="B9">
        <v>2020</v>
      </c>
      <c r="C9">
        <v>106.76</v>
      </c>
      <c r="D9" s="13">
        <v>43800</v>
      </c>
    </row>
    <row r="10" spans="1:6" x14ac:dyDescent="0.3">
      <c r="B10">
        <v>2021</v>
      </c>
      <c r="C10" s="96">
        <v>107.72</v>
      </c>
      <c r="D10" s="13">
        <v>44166</v>
      </c>
      <c r="F10" s="15"/>
    </row>
    <row r="11" spans="1:6" x14ac:dyDescent="0.3">
      <c r="B11">
        <v>2022</v>
      </c>
      <c r="C11" s="96">
        <v>111.97</v>
      </c>
      <c r="D11" s="13">
        <v>44531</v>
      </c>
      <c r="F11" s="15"/>
    </row>
    <row r="12" spans="1:6" x14ac:dyDescent="0.3">
      <c r="B12">
        <v>2023</v>
      </c>
      <c r="C12" s="96">
        <v>124.5</v>
      </c>
      <c r="D12" s="13">
        <v>44896</v>
      </c>
      <c r="E12" t="s">
        <v>113</v>
      </c>
      <c r="F12" s="15"/>
    </row>
    <row r="13" spans="1:6" x14ac:dyDescent="0.3">
      <c r="B13">
        <v>2024</v>
      </c>
      <c r="C13" s="96">
        <v>125.91</v>
      </c>
      <c r="D13" s="13">
        <v>45261</v>
      </c>
      <c r="E13" t="s">
        <v>113</v>
      </c>
      <c r="F13" s="15"/>
    </row>
    <row r="14" spans="1:6" x14ac:dyDescent="0.3">
      <c r="B14">
        <v>2025</v>
      </c>
      <c r="C14" s="96">
        <f t="shared" ref="C14:C19" si="0">C13*(1+F14)</f>
        <v>128.4282</v>
      </c>
      <c r="D14" s="13">
        <v>45627</v>
      </c>
      <c r="E14" t="s">
        <v>111</v>
      </c>
      <c r="F14" s="15">
        <v>0.02</v>
      </c>
    </row>
    <row r="15" spans="1:6" x14ac:dyDescent="0.3">
      <c r="B15">
        <v>2026</v>
      </c>
      <c r="C15" s="96">
        <f t="shared" si="0"/>
        <v>130.99676400000001</v>
      </c>
      <c r="D15" s="13">
        <v>45992</v>
      </c>
      <c r="E15" t="s">
        <v>111</v>
      </c>
      <c r="F15" s="15">
        <v>0.02</v>
      </c>
    </row>
    <row r="16" spans="1:6" x14ac:dyDescent="0.3">
      <c r="B16">
        <v>2027</v>
      </c>
      <c r="C16" s="96">
        <f t="shared" si="0"/>
        <v>133.61669928000001</v>
      </c>
      <c r="D16" s="13">
        <v>46357</v>
      </c>
      <c r="E16" t="s">
        <v>111</v>
      </c>
      <c r="F16" s="15">
        <v>0.02</v>
      </c>
    </row>
    <row r="17" spans="2:6" x14ac:dyDescent="0.3">
      <c r="B17">
        <v>2028</v>
      </c>
      <c r="C17" s="96">
        <f t="shared" si="0"/>
        <v>136.28903326560001</v>
      </c>
      <c r="D17" s="13">
        <v>46722</v>
      </c>
      <c r="E17" t="s">
        <v>111</v>
      </c>
      <c r="F17" s="15">
        <v>0.02</v>
      </c>
    </row>
    <row r="18" spans="2:6" x14ac:dyDescent="0.3">
      <c r="B18">
        <v>2029</v>
      </c>
      <c r="C18" s="96">
        <f t="shared" si="0"/>
        <v>139.01481393091203</v>
      </c>
      <c r="D18" s="13">
        <v>46753</v>
      </c>
      <c r="E18" t="s">
        <v>111</v>
      </c>
      <c r="F18" s="15">
        <v>0.02</v>
      </c>
    </row>
    <row r="19" spans="2:6" x14ac:dyDescent="0.3">
      <c r="B19">
        <v>2030</v>
      </c>
      <c r="C19" s="96">
        <f t="shared" si="0"/>
        <v>141.79511020953026</v>
      </c>
      <c r="D19" s="13">
        <v>46784</v>
      </c>
      <c r="E19" t="s">
        <v>111</v>
      </c>
      <c r="F19" s="15">
        <v>0.02</v>
      </c>
    </row>
    <row r="21" spans="2:6" x14ac:dyDescent="0.3">
      <c r="F21" s="9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f1249d8-8563-47e1-b628-fdc44376b021">
      <UserInfo>
        <DisplayName>WVG VIPA Website</DisplayName>
        <AccountId>1153</AccountId>
        <AccountType/>
      </UserInfo>
      <UserInfo>
        <DisplayName>Vermeiren Nico</DisplayName>
        <AccountId>23</AccountId>
        <AccountType/>
      </UserInfo>
    </SharedWithUsers>
    <lcf76f155ced4ddcb4097134ff3c332f xmlns="ddff576a-dbbc-4494-a6a3-7f20f9e3b96e">
      <Terms xmlns="http://schemas.microsoft.com/office/infopath/2007/PartnerControls"/>
    </lcf76f155ced4ddcb4097134ff3c332f>
    <TaxCatchAll xmlns="9a9ec0f0-7796-43d0-ac1f-4c8c46ee0b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151BB30E5739F4A93FBA975675BA33E" ma:contentTypeVersion="17" ma:contentTypeDescription="Een nieuw document maken." ma:contentTypeScope="" ma:versionID="7b59cbab39c6884a3ab0b8788b4470d8">
  <xsd:schema xmlns:xsd="http://www.w3.org/2001/XMLSchema" xmlns:xs="http://www.w3.org/2001/XMLSchema" xmlns:p="http://schemas.microsoft.com/office/2006/metadata/properties" xmlns:ns2="ddff576a-dbbc-4494-a6a3-7f20f9e3b96e" xmlns:ns3="6f1249d8-8563-47e1-b628-fdc44376b021" xmlns:ns4="9a9ec0f0-7796-43d0-ac1f-4c8c46ee0bd1" targetNamespace="http://schemas.microsoft.com/office/2006/metadata/properties" ma:root="true" ma:fieldsID="64e36be6a723531e60405deea77d7e49" ns2:_="" ns3:_="" ns4:_="">
    <xsd:import namespace="ddff576a-dbbc-4494-a6a3-7f20f9e3b96e"/>
    <xsd:import namespace="6f1249d8-8563-47e1-b628-fdc44376b021"/>
    <xsd:import namespace="9a9ec0f0-7796-43d0-ac1f-4c8c46ee0b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576a-dbbc-4494-a6a3-7f20f9e3b96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1249d8-8563-47e1-b628-fdc44376b02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051b53b-46af-4651-bcbd-130dcd156f13}" ma:internalName="TaxCatchAll" ma:showField="CatchAllData" ma:web="d6b0519f-151c-4ff4-90e5-3a8f1ccb71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78C192-BB89-4131-8A54-7FFD089362A2}">
  <ds:schemaRefs>
    <ds:schemaRef ds:uri="http://purl.org/dc/elements/1.1/"/>
    <ds:schemaRef ds:uri="http://schemas.microsoft.com/office/2006/metadata/properties"/>
    <ds:schemaRef ds:uri="0c9146a0-5747-4894-b802-94302509814c"/>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d1e5acb-1ded-409b-b259-6d5dfca81942"/>
    <ds:schemaRef ds:uri="http://www.w3.org/XML/1998/namespace"/>
  </ds:schemaRefs>
</ds:datastoreItem>
</file>

<file path=customXml/itemProps2.xml><?xml version="1.0" encoding="utf-8"?>
<ds:datastoreItem xmlns:ds="http://schemas.openxmlformats.org/officeDocument/2006/customXml" ds:itemID="{AAB830DE-6201-4EDD-AAB2-3216221D9462}"/>
</file>

<file path=customXml/itemProps3.xml><?xml version="1.0" encoding="utf-8"?>
<ds:datastoreItem xmlns:ds="http://schemas.openxmlformats.org/officeDocument/2006/customXml" ds:itemID="{6554BC39-20EC-4D51-9B6B-196F407264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Handleiding</vt:lpstr>
      <vt:lpstr>Simulatie infrastructuurforfait</vt:lpstr>
      <vt:lpstr>indexcijfers</vt:lpstr>
      <vt:lpstr>'Simulatie infrastructuurforfait'!Afdrukbereik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Vermeiren, Nico</dc:creator>
  <cp:keywords/>
  <dc:description/>
  <cp:lastModifiedBy>Vermeiren Nico</cp:lastModifiedBy>
  <cp:revision/>
  <dcterms:created xsi:type="dcterms:W3CDTF">2019-07-09T08:58:43Z</dcterms:created>
  <dcterms:modified xsi:type="dcterms:W3CDTF">2024-03-15T08:40:13Z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0x010100704D47932C03B94EBDDC7F23B47A1D37</vt:lpwstr>
  </property>
</Properties>
</file>