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christophe_cousaert_vlaanderen_be/Documents/Back-up privaat/"/>
    </mc:Choice>
  </mc:AlternateContent>
  <xr:revisionPtr revIDLastSave="0" documentId="8_{0651BAEB-6EE0-42EA-8394-99F226B267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nergiegebruik" sheetId="4" r:id="rId1"/>
    <sheet name="Schema" sheetId="6" r:id="rId2"/>
    <sheet name="Rekenvoorbeelden" sheetId="7" r:id="rId3"/>
    <sheet name="Energievectoren" sheetId="1" state="hidden" r:id="rId4"/>
  </sheets>
  <definedNames>
    <definedName name="_xlnm.Print_Area" localSheetId="0">Energiegebruik!$A$2:$J$24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7" l="1"/>
  <c r="I12" i="7" s="1"/>
  <c r="L6" i="7"/>
  <c r="I13" i="7" s="1"/>
  <c r="L4" i="7"/>
  <c r="I11" i="7" s="1"/>
  <c r="I14" i="7" l="1"/>
  <c r="J18" i="7" s="1"/>
  <c r="I10" i="7"/>
  <c r="J17" i="7" s="1"/>
  <c r="B11" i="7"/>
  <c r="B12" i="7"/>
  <c r="B13" i="7"/>
  <c r="B10" i="7"/>
  <c r="C17" i="7" s="1"/>
  <c r="H5" i="4"/>
  <c r="H4" i="4"/>
  <c r="H3" i="4"/>
  <c r="H14" i="4"/>
  <c r="H15" i="4"/>
  <c r="H16" i="4"/>
  <c r="H17" i="4"/>
  <c r="H13" i="4"/>
  <c r="H6" i="4"/>
  <c r="H7" i="4"/>
  <c r="H8" i="4"/>
  <c r="H9" i="4"/>
  <c r="H10" i="4"/>
  <c r="H11" i="4"/>
  <c r="G4" i="4"/>
  <c r="G5" i="4"/>
  <c r="G6" i="4"/>
  <c r="G7" i="4"/>
  <c r="G8" i="4"/>
  <c r="G9" i="4"/>
  <c r="G10" i="4"/>
  <c r="G11" i="4"/>
  <c r="C18" i="7" l="1"/>
  <c r="H19" i="4"/>
  <c r="H21" i="4" s="1"/>
  <c r="N20" i="1"/>
  <c r="N17" i="1"/>
  <c r="N16" i="1"/>
  <c r="N15" i="1"/>
  <c r="N13" i="1"/>
  <c r="N14" i="1"/>
  <c r="N11" i="1"/>
  <c r="E41" i="1"/>
  <c r="E44" i="1"/>
  <c r="N10" i="1"/>
  <c r="N6" i="1"/>
  <c r="N5" i="1"/>
  <c r="G13" i="4" l="1"/>
  <c r="G14" i="4"/>
  <c r="G15" i="4"/>
  <c r="G16" i="4"/>
  <c r="G17" i="4"/>
  <c r="E27" i="1"/>
  <c r="G21" i="1" l="1"/>
  <c r="G22" i="1" s="1"/>
  <c r="G23" i="1" s="1"/>
  <c r="G24" i="1" s="1"/>
  <c r="E17" i="1"/>
  <c r="C48" i="1" l="1"/>
  <c r="D48" i="1"/>
  <c r="E38" i="1" l="1"/>
  <c r="E33" i="1"/>
  <c r="G3" i="4" l="1"/>
  <c r="H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Recko, Joris</author>
  </authors>
  <commentList>
    <comment ref="B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VEKA:</t>
        </r>
        <r>
          <rPr>
            <sz val="9"/>
            <color indexed="81"/>
            <rFont val="Tahoma"/>
            <charset val="1"/>
          </rPr>
          <t xml:space="preserve">
eenheden op de teller
dus voor ELEK = FINAAL (SEC)</t>
        </r>
      </text>
    </comment>
    <comment ref="C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VEKA:</t>
        </r>
        <r>
          <rPr>
            <sz val="9"/>
            <color indexed="81"/>
            <rFont val="Tahoma"/>
            <charset val="1"/>
          </rPr>
          <t xml:space="preserve">
omrekening van de tellereenheid naar GJ PRIMAIR</t>
        </r>
      </text>
    </comment>
    <comment ref="C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VEKA:</t>
        </r>
        <r>
          <rPr>
            <sz val="9"/>
            <color indexed="81"/>
            <rFont val="Tahoma"/>
            <family val="2"/>
          </rPr>
          <t xml:space="preserve">
hier is omzetting van MWh naar GJ dus niet alleen x 3,6, maar dus ook x 2,5 om om te rekenen van FINAAL naar PRIMAIR</t>
        </r>
      </text>
    </comment>
  </commentList>
</comments>
</file>

<file path=xl/sharedStrings.xml><?xml version="1.0" encoding="utf-8"?>
<sst xmlns="http://schemas.openxmlformats.org/spreadsheetml/2006/main" count="310" uniqueCount="209">
  <si>
    <t>Stofnaam</t>
  </si>
  <si>
    <t>Eenheden</t>
  </si>
  <si>
    <t xml:space="preserve"> </t>
  </si>
  <si>
    <t>aardgas (BVW)</t>
  </si>
  <si>
    <t>MWh-bvw</t>
  </si>
  <si>
    <t>aardgas (OVW)</t>
  </si>
  <si>
    <t>MWh-ovw</t>
  </si>
  <si>
    <t>Aardgascondensaten (ton )</t>
  </si>
  <si>
    <t>ton</t>
  </si>
  <si>
    <t>Afvalolie (ton )</t>
  </si>
  <si>
    <t>Andere aardolieproducten (ton )</t>
  </si>
  <si>
    <t>Andere bitumineuze kool (ton )</t>
  </si>
  <si>
    <t>Antraciet (ton )</t>
  </si>
  <si>
    <t>Biobenzine (m³ )</t>
  </si>
  <si>
    <t>m³</t>
  </si>
  <si>
    <t>Biodiesel (m³ )</t>
  </si>
  <si>
    <t>Biogas waterzuivering (Nm³)</t>
  </si>
  <si>
    <t>Nm³</t>
  </si>
  <si>
    <t>Biomassa hout (ton)</t>
  </si>
  <si>
    <t>Bitumen (ton )</t>
  </si>
  <si>
    <t>Bitumineuze leisteen en asfaltzand (ton )</t>
  </si>
  <si>
    <t>butaan (ton )</t>
  </si>
  <si>
    <t>butaan liq.(m³)</t>
  </si>
  <si>
    <t>Cokeskool (ton )</t>
  </si>
  <si>
    <t>Cokesovencokes en lignietcokes (ton )</t>
  </si>
  <si>
    <t>Cokesovengas (ton )</t>
  </si>
  <si>
    <t>Elektriciteit (MWh )</t>
  </si>
  <si>
    <t>MWh</t>
  </si>
  <si>
    <t>Ethaan (ton )</t>
  </si>
  <si>
    <t>Fabrieksgas (ton )</t>
  </si>
  <si>
    <t>Formaldehyde lijm (ton )</t>
  </si>
  <si>
    <t>Gascokes (ton )</t>
  </si>
  <si>
    <t>gasolie (m³)</t>
  </si>
  <si>
    <t>gasolie (ton )</t>
  </si>
  <si>
    <t>gasolie (x1000 L)</t>
  </si>
  <si>
    <t>1000 liter</t>
  </si>
  <si>
    <t>Hoogovengas (ton )</t>
  </si>
  <si>
    <t>hout/houtafval (ton)</t>
  </si>
  <si>
    <t>Houtskool (ton )</t>
  </si>
  <si>
    <t>Kerosine (andere dan vliegtuigkerosine) (m³ )</t>
  </si>
  <si>
    <t>Kerosine (andere dan vliegtuigkerosine) (ton )</t>
  </si>
  <si>
    <t>Koolmonoxide (Nm³ )</t>
  </si>
  <si>
    <t>Koolmonoxide (ton )</t>
  </si>
  <si>
    <t>Koolteer (ton )</t>
  </si>
  <si>
    <t>lampen petroleum (m³)</t>
  </si>
  <si>
    <t>lampen petroleum (ton)</t>
  </si>
  <si>
    <t>Leisteenolie (m³ )</t>
  </si>
  <si>
    <t>Leisteenolie (ton )</t>
  </si>
  <si>
    <t>Ligniet (ton )</t>
  </si>
  <si>
    <t>LPG (ton )</t>
  </si>
  <si>
    <t>LPG liq.(m³ )</t>
  </si>
  <si>
    <t>Methaan (ton )</t>
  </si>
  <si>
    <t>Methaan vap.(Nm³ )</t>
  </si>
  <si>
    <t>Motorbenzine (ton)</t>
  </si>
  <si>
    <t>Nafta (ton )</t>
  </si>
  <si>
    <t>Orimulsion (ton )</t>
  </si>
  <si>
    <t>Overig biogas (ton )</t>
  </si>
  <si>
    <t>Oxystaalovengas (ton )</t>
  </si>
  <si>
    <t>Paraffinewassen (ton )</t>
  </si>
  <si>
    <t>Petroleumcokes (ton )</t>
  </si>
  <si>
    <t>propaan (ton )</t>
  </si>
  <si>
    <t>propaan liq.(m³ )</t>
  </si>
  <si>
    <t>Raffinaderijgas (ton )</t>
  </si>
  <si>
    <t>Raffinagegrondstoffen (ton )</t>
  </si>
  <si>
    <t>Residuale stookolie (ton )</t>
  </si>
  <si>
    <t>Ruwe aardolie (ton )</t>
  </si>
  <si>
    <t>Slibgas (ton )</t>
  </si>
  <si>
    <t>Smeermiddelen (ton )</t>
  </si>
  <si>
    <t>Steenkool (ton )</t>
  </si>
  <si>
    <t>Stortgas (ton )</t>
  </si>
  <si>
    <t>Subbitumineuze kool (ton )</t>
  </si>
  <si>
    <t>Turf (ton )</t>
  </si>
  <si>
    <t>Vershout droog (ton )</t>
  </si>
  <si>
    <t>Vloeibare petroleumgas(ton)</t>
  </si>
  <si>
    <t>White spirit en industriële spiritus (ton )</t>
  </si>
  <si>
    <t>zuiver houtafval (ton )</t>
  </si>
  <si>
    <t>vector</t>
  </si>
  <si>
    <t xml:space="preserve">   eigen vector 3</t>
  </si>
  <si>
    <t>stookolie = mazout</t>
  </si>
  <si>
    <t>Motorbenzine (m³)</t>
  </si>
  <si>
    <t>kg/l</t>
  </si>
  <si>
    <t>Gjprimair / eenheid</t>
  </si>
  <si>
    <t>emissiefactor ELEK</t>
  </si>
  <si>
    <t>PRIMAIR</t>
  </si>
  <si>
    <r>
      <t>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/ GJ</t>
    </r>
    <r>
      <rPr>
        <vertAlign val="subscript"/>
        <sz val="10"/>
        <color theme="1"/>
        <rFont val="Calibri"/>
        <family val="2"/>
        <scheme val="minor"/>
      </rPr>
      <t>primair</t>
    </r>
  </si>
  <si>
    <t>FINAAL</t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</si>
  <si>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/GJ</t>
    </r>
    <r>
      <rPr>
        <vertAlign val="subscript"/>
        <sz val="10"/>
        <rFont val="Calibri"/>
        <family val="2"/>
        <scheme val="minor"/>
      </rPr>
      <t>finaal</t>
    </r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</si>
  <si>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/GJ</t>
    </r>
    <r>
      <rPr>
        <vertAlign val="subscript"/>
        <sz val="10"/>
        <rFont val="Calibri"/>
        <family val="2"/>
        <scheme val="minor"/>
      </rPr>
      <t>primair</t>
    </r>
  </si>
  <si>
    <r>
      <t>kg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/MWh</t>
    </r>
    <r>
      <rPr>
        <vertAlign val="subscript"/>
        <sz val="10"/>
        <rFont val="Calibri"/>
        <family val="2"/>
        <scheme val="minor"/>
      </rPr>
      <t>finaal</t>
    </r>
  </si>
  <si>
    <r>
      <t>g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/kWh</t>
    </r>
    <r>
      <rPr>
        <vertAlign val="subscript"/>
        <sz val="10"/>
        <rFont val="Calibri"/>
        <family val="2"/>
        <scheme val="minor"/>
      </rPr>
      <t>finaal</t>
    </r>
  </si>
  <si>
    <t>TOTAAL [PJ]</t>
  </si>
  <si>
    <t>jaarverbruik</t>
  </si>
  <si>
    <t>eenheid</t>
  </si>
  <si>
    <t xml:space="preserve">   eigen vector 4</t>
  </si>
  <si>
    <t xml:space="preserve">   eigen vector 5</t>
  </si>
  <si>
    <t>MWh (finaal)</t>
  </si>
  <si>
    <t>MWh (OVW)</t>
  </si>
  <si>
    <t>MWh (BVW)</t>
  </si>
  <si>
    <t>TOTAAL [GJ]</t>
  </si>
  <si>
    <t>Bron: conversiefactoren zoals vermeld in de BESCHIKKING VAN DE COMMISSIE van 18 juli 2007 tot vaststelling van richtsnoeren voor de monitoring en rapportage van de emissies van broeikasgassen overeenkomstig Richtlijn 2003/87/EG van het Europees Parlement en de Raad, Bijlage 1, Algemene Richtsnoeren, Tabel 4.</t>
  </si>
  <si>
    <t>RICHTLIJN 2012/27/EU VAN HET EUROPEES PARLEMENT EN DE RAAD van 25 oktober 2012 betreffende energie-efficiëntie, tot wijziging van Richtlijnen 2009/125/EG en 2010/30/EU en houdende intrekking van de Richtlijnen 2004/8/EG en 2006/32/EG  -  BIJLAGE IV</t>
  </si>
  <si>
    <t>Energieproduct</t>
  </si>
  <si>
    <t>kJ (NCV)</t>
  </si>
  <si>
    <t>kgoe (NCV)</t>
  </si>
  <si>
    <t>kWh (NCV)</t>
  </si>
  <si>
    <t>1 kg cokes</t>
  </si>
  <si>
    <t>1 kg steenkool</t>
  </si>
  <si>
    <t>17 200 — 30 700</t>
  </si>
  <si>
    <t>0,411 — 0,733</t>
  </si>
  <si>
    <t>4,778 — 8,528</t>
  </si>
  <si>
    <t>1 kg bruinkoolbriketten</t>
  </si>
  <si>
    <t>1 kg oude bruinkool</t>
  </si>
  <si>
    <t>10 500 — 21 000</t>
  </si>
  <si>
    <t>0,251 — 0,502</t>
  </si>
  <si>
    <t>2,917 — 5,833</t>
  </si>
  <si>
    <t>1 kg bruinkool</t>
  </si>
  <si>
    <t>5 600 — 10 500</t>
  </si>
  <si>
    <t>0,134 — 0,251</t>
  </si>
  <si>
    <t>1,556 — 2,917</t>
  </si>
  <si>
    <t>1 kg olieleisteen</t>
  </si>
  <si>
    <t>8 000 — 9 000</t>
  </si>
  <si>
    <t>0,191 — 0,215</t>
  </si>
  <si>
    <t>2,222 — 2,500</t>
  </si>
  <si>
    <t>1 kg turf</t>
  </si>
  <si>
    <t>7 800 — 13 800</t>
  </si>
  <si>
    <t>0,186 — 0,330</t>
  </si>
  <si>
    <t>2,167 — 3,833</t>
  </si>
  <si>
    <t>1 kg turfbriketten</t>
  </si>
  <si>
    <t>16 000 — 16 800</t>
  </si>
  <si>
    <t>0,382 — 0,401</t>
  </si>
  <si>
    <t>4,444 — 4,667</t>
  </si>
  <si>
    <t>1 kg zware stookolie</t>
  </si>
  <si>
    <t>1 kilo lichte stookolie</t>
  </si>
  <si>
    <t>1 kg motorbrandstof (benzine)</t>
  </si>
  <si>
    <t>1 kg paraffine</t>
  </si>
  <si>
    <t>1 kg LPG</t>
  </si>
  <si>
    <t>1 kg aardgas</t>
  </si>
  <si>
    <t>1 kg hout (25 % vochtigheidsgraad)</t>
  </si>
  <si>
    <t>1 kg pellets/houtbriketten</t>
  </si>
  <si>
    <t>1 kg afval</t>
  </si>
  <si>
    <t>7 400 — 10 700</t>
  </si>
  <si>
    <t>0,177 — 0,256</t>
  </si>
  <si>
    <t>2,056 — 2,972</t>
  </si>
  <si>
    <t>1 MJ afgeleide warmte</t>
  </si>
  <si>
    <t>1 kWh elektrische energie</t>
  </si>
  <si>
    <t>ENERGIE-INHOUD VAN GESELECTEERDE BRANDSTOFFEN VOOR HET EINDGEBRUIK — OMZETTINGSTABEL</t>
  </si>
  <si>
    <t>kJ (EBO)</t>
  </si>
  <si>
    <t>nvt</t>
  </si>
  <si>
    <t>ok</t>
  </si>
  <si>
    <t>1 kg vloeibaar aardgas (Lng)</t>
  </si>
  <si>
    <t>= dieselolie = gasolie = lichte stookolie</t>
  </si>
  <si>
    <t>~zware stookolie</t>
  </si>
  <si>
    <t>?</t>
  </si>
  <si>
    <t>liter</t>
  </si>
  <si>
    <t>kg</t>
  </si>
  <si>
    <t>Elektriciteit</t>
  </si>
  <si>
    <t>Aardgas (ovw)</t>
  </si>
  <si>
    <t>Gasolie (lichte fuel)</t>
  </si>
  <si>
    <t>Residuale stookolie (zware fuel)</t>
  </si>
  <si>
    <t xml:space="preserve">   eigen vector 1</t>
  </si>
  <si>
    <t xml:space="preserve">   eigen vector 2</t>
  </si>
  <si>
    <t>LPG</t>
  </si>
  <si>
    <t>Butaan</t>
  </si>
  <si>
    <t>Propaan</t>
  </si>
  <si>
    <t>Steenkool</t>
  </si>
  <si>
    <t>Aardgas (bvw)</t>
  </si>
  <si>
    <t>Berekening finaal energiegebruik, volgens addendum C6, Materialen, grondstoffen en processen, omgevingsvergunning</t>
  </si>
  <si>
    <t>energie-inhoud
(GJ finaal/eenheid)</t>
  </si>
  <si>
    <t>FINAAL ENERGIEVERBRUIK [GJ]</t>
  </si>
  <si>
    <t>vestiging</t>
  </si>
  <si>
    <t>[I] elektriciteit</t>
  </si>
  <si>
    <t>[H] elektriciteit</t>
  </si>
  <si>
    <t>[C] elektricteit</t>
  </si>
  <si>
    <t>[A] brandstof</t>
  </si>
  <si>
    <t>[D] elektriciteit</t>
  </si>
  <si>
    <t>[G] elektriciteit</t>
  </si>
  <si>
    <t>[E] warmte</t>
  </si>
  <si>
    <t>[J] brandstoffen</t>
  </si>
  <si>
    <t>[B] brandstof</t>
  </si>
  <si>
    <t>[F] warmte</t>
  </si>
  <si>
    <t>[K] aangekochte warmte</t>
  </si>
  <si>
    <t>finaal energiegebruik = [A] + [B] - [C] + [G] + [I] + [J] + [K]</t>
  </si>
  <si>
    <t>Rekenvoorbeeld 1</t>
  </si>
  <si>
    <t>Vestiging met eigen PV-installatie en gasgestookte ketel.</t>
  </si>
  <si>
    <t>Aardgasverbruik</t>
  </si>
  <si>
    <t>Elektriciteit op het net van PV-installatie</t>
  </si>
  <si>
    <t xml:space="preserve">Elektriciteit van het net </t>
  </si>
  <si>
    <t>Ingevuld in figuur op tabblad 'schema'</t>
  </si>
  <si>
    <t>[A]</t>
  </si>
  <si>
    <t>[B]</t>
  </si>
  <si>
    <t>[G]</t>
  </si>
  <si>
    <t>[H]</t>
  </si>
  <si>
    <t>[I]</t>
  </si>
  <si>
    <t>Eigenvebruik PV-installatie - elektriciteit</t>
  </si>
  <si>
    <t>In te vullen in rekentool</t>
  </si>
  <si>
    <t>Aardgas = [B]</t>
  </si>
  <si>
    <t>Elektriciteit = [G]+[I]</t>
  </si>
  <si>
    <t>Totaal finaal energiegebruik</t>
  </si>
  <si>
    <t>PJ</t>
  </si>
  <si>
    <t>Rekenvoorbeeld 2</t>
  </si>
  <si>
    <t>Vestiging met gasgestookte WKK.</t>
  </si>
  <si>
    <t>Eigenvebruik WKK-installatie - elektriciteit</t>
  </si>
  <si>
    <t>Elektriciteit op het net van WKK-installatie</t>
  </si>
  <si>
    <t>Eigenvebruik WKK-installatie - warmte</t>
  </si>
  <si>
    <t>[C]</t>
  </si>
  <si>
    <t>[D]</t>
  </si>
  <si>
    <t>[E]</t>
  </si>
  <si>
    <t>Aardgas = [A]</t>
  </si>
  <si>
    <t>Elektriciteit = [I] - [C]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</si>
</sst>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0\ &quot;kg/GJ&quot;"/>
    <numFmt numFmtId="165" formatCode="0.000"/>
    <numFmt numFmtId="166" formatCode="0.0"/>
    <numFmt numFmtId="167" formatCode="0.00000"/>
    <numFmt numFmtId="168" formatCode="0.0000"/>
    <numFmt numFmtId="169" formatCode="#,##0.000"/>
    <numFmt numFmtId="170" formatCode="0.000000"/>
    <numFmt numFmtId="171" formatCode="0.0000000"/>
    <numFmt numFmtId="172" formatCode="0.000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vertAlign val="subscript"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</font>
    <font>
      <b/>
      <sz val="11"/>
      <name val="Calibri Light"/>
      <family val="2"/>
    </font>
    <font>
      <sz val="11"/>
      <color rgb="FFFF0000"/>
      <name val="Calibri Light"/>
      <family val="2"/>
    </font>
    <font>
      <b/>
      <sz val="11"/>
      <color rgb="FFFF0000"/>
      <name val="Calibri Light"/>
      <family val="2"/>
    </font>
    <font>
      <b/>
      <u/>
      <sz val="12"/>
      <name val="Calibri Light"/>
      <family val="2"/>
    </font>
    <font>
      <b/>
      <sz val="10"/>
      <name val="Calibri Light"/>
      <family val="2"/>
    </font>
    <font>
      <sz val="10"/>
      <name val="Calibri Light"/>
      <family val="2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lightGrid">
        <bgColor theme="2" tint="-9.9978637043366805E-2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3" fillId="3" borderId="2" xfId="0" applyFont="1" applyFill="1" applyBorder="1" applyProtection="1"/>
    <xf numFmtId="0" fontId="3" fillId="3" borderId="3" xfId="0" applyFont="1" applyFill="1" applyBorder="1" applyProtection="1"/>
    <xf numFmtId="164" fontId="3" fillId="3" borderId="4" xfId="0" applyNumberFormat="1" applyFont="1" applyFill="1" applyBorder="1" applyProtection="1"/>
    <xf numFmtId="0" fontId="3" fillId="4" borderId="5" xfId="0" applyFont="1" applyFill="1" applyBorder="1" applyProtection="1"/>
    <xf numFmtId="0" fontId="3" fillId="4" borderId="6" xfId="0" applyFont="1" applyFill="1" applyBorder="1" applyProtection="1"/>
    <xf numFmtId="165" fontId="3" fillId="4" borderId="5" xfId="0" applyNumberFormat="1" applyFont="1" applyFill="1" applyBorder="1" applyProtection="1"/>
    <xf numFmtId="2" fontId="3" fillId="4" borderId="6" xfId="0" applyNumberFormat="1" applyFont="1" applyFill="1" applyBorder="1" applyProtection="1"/>
    <xf numFmtId="167" fontId="3" fillId="4" borderId="5" xfId="0" applyNumberFormat="1" applyFont="1" applyFill="1" applyBorder="1" applyProtection="1"/>
    <xf numFmtId="0" fontId="3" fillId="4" borderId="7" xfId="0" applyFont="1" applyFill="1" applyBorder="1" applyProtection="1">
      <protection locked="0"/>
    </xf>
    <xf numFmtId="0" fontId="3" fillId="4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wrapText="1"/>
    </xf>
    <xf numFmtId="0" fontId="3" fillId="0" borderId="0" xfId="0" applyFont="1" applyAlignment="1">
      <alignment wrapText="1"/>
    </xf>
    <xf numFmtId="0" fontId="4" fillId="4" borderId="5" xfId="0" applyFont="1" applyFill="1" applyBorder="1" applyProtection="1"/>
    <xf numFmtId="0" fontId="4" fillId="4" borderId="6" xfId="0" applyFont="1" applyFill="1" applyBorder="1" applyProtection="1"/>
    <xf numFmtId="0" fontId="4" fillId="0" borderId="0" xfId="0" applyFont="1"/>
    <xf numFmtId="166" fontId="4" fillId="4" borderId="6" xfId="0" applyNumberFormat="1" applyFont="1" applyFill="1" applyBorder="1" applyProtection="1"/>
    <xf numFmtId="0" fontId="4" fillId="0" borderId="0" xfId="0" quotePrefix="1" applyFont="1"/>
    <xf numFmtId="0" fontId="5" fillId="4" borderId="5" xfId="0" applyFont="1" applyFill="1" applyBorder="1" applyProtection="1"/>
    <xf numFmtId="0" fontId="5" fillId="4" borderId="6" xfId="0" applyFont="1" applyFill="1" applyBorder="1" applyProtection="1"/>
    <xf numFmtId="0" fontId="5" fillId="0" borderId="0" xfId="0" applyFont="1"/>
    <xf numFmtId="0" fontId="13" fillId="9" borderId="13" xfId="0" applyFont="1" applyFill="1" applyBorder="1"/>
    <xf numFmtId="0" fontId="3" fillId="9" borderId="3" xfId="0" applyFont="1" applyFill="1" applyBorder="1"/>
    <xf numFmtId="0" fontId="3" fillId="9" borderId="4" xfId="0" applyFont="1" applyFill="1" applyBorder="1"/>
    <xf numFmtId="0" fontId="11" fillId="9" borderId="14" xfId="0" applyFont="1" applyFill="1" applyBorder="1"/>
    <xf numFmtId="166" fontId="11" fillId="9" borderId="0" xfId="0" applyNumberFormat="1" applyFont="1" applyFill="1" applyBorder="1"/>
    <xf numFmtId="0" fontId="11" fillId="9" borderId="0" xfId="0" applyFont="1" applyFill="1" applyBorder="1"/>
    <xf numFmtId="0" fontId="11" fillId="9" borderId="6" xfId="0" applyFont="1" applyFill="1" applyBorder="1"/>
    <xf numFmtId="0" fontId="11" fillId="9" borderId="15" xfId="0" applyFont="1" applyFill="1" applyBorder="1"/>
    <xf numFmtId="166" fontId="11" fillId="9" borderId="16" xfId="0" applyNumberFormat="1" applyFont="1" applyFill="1" applyBorder="1"/>
    <xf numFmtId="0" fontId="11" fillId="9" borderId="16" xfId="0" applyFont="1" applyFill="1" applyBorder="1"/>
    <xf numFmtId="0" fontId="3" fillId="9" borderId="17" xfId="0" applyFont="1" applyFill="1" applyBorder="1"/>
    <xf numFmtId="0" fontId="15" fillId="0" borderId="0" xfId="0" applyFont="1"/>
    <xf numFmtId="0" fontId="15" fillId="10" borderId="0" xfId="0" applyFont="1" applyFill="1"/>
    <xf numFmtId="3" fontId="0" fillId="10" borderId="0" xfId="0" applyNumberFormat="1" applyFill="1"/>
    <xf numFmtId="0" fontId="0" fillId="10" borderId="0" xfId="0" applyFill="1"/>
    <xf numFmtId="0" fontId="15" fillId="4" borderId="0" xfId="0" applyFont="1" applyFill="1"/>
    <xf numFmtId="3" fontId="0" fillId="4" borderId="0" xfId="0" applyNumberFormat="1" applyFill="1"/>
    <xf numFmtId="3" fontId="2" fillId="4" borderId="0" xfId="0" applyNumberFormat="1" applyFont="1" applyFill="1"/>
    <xf numFmtId="3" fontId="0" fillId="4" borderId="0" xfId="0" applyNumberFormat="1" applyFill="1" applyAlignment="1">
      <alignment horizontal="right"/>
    </xf>
    <xf numFmtId="166" fontId="3" fillId="0" borderId="0" xfId="0" applyNumberFormat="1" applyFont="1"/>
    <xf numFmtId="2" fontId="4" fillId="0" borderId="0" xfId="0" applyNumberFormat="1" applyFont="1"/>
    <xf numFmtId="0" fontId="17" fillId="4" borderId="5" xfId="0" applyFont="1" applyFill="1" applyBorder="1" applyProtection="1"/>
    <xf numFmtId="0" fontId="19" fillId="6" borderId="0" xfId="0" applyFont="1" applyFill="1"/>
    <xf numFmtId="0" fontId="19" fillId="6" borderId="0" xfId="0" applyFont="1" applyFill="1" applyBorder="1"/>
    <xf numFmtId="3" fontId="19" fillId="6" borderId="0" xfId="0" applyNumberFormat="1" applyFont="1" applyFill="1"/>
    <xf numFmtId="0" fontId="20" fillId="6" borderId="0" xfId="0" applyFont="1" applyFill="1" applyBorder="1"/>
    <xf numFmtId="3" fontId="20" fillId="6" borderId="0" xfId="0" applyNumberFormat="1" applyFont="1" applyFill="1"/>
    <xf numFmtId="0" fontId="19" fillId="5" borderId="0" xfId="0" applyFont="1" applyFill="1"/>
    <xf numFmtId="0" fontId="19" fillId="8" borderId="0" xfId="0" applyFont="1" applyFill="1" applyBorder="1" applyAlignment="1">
      <alignment horizontal="left"/>
    </xf>
    <xf numFmtId="3" fontId="19" fillId="8" borderId="0" xfId="0" applyNumberFormat="1" applyFont="1" applyFill="1" applyBorder="1" applyAlignment="1">
      <alignment horizontal="center"/>
    </xf>
    <xf numFmtId="9" fontId="19" fillId="6" borderId="0" xfId="1" applyFont="1" applyFill="1" applyBorder="1"/>
    <xf numFmtId="9" fontId="21" fillId="6" borderId="0" xfId="1" applyFont="1" applyFill="1" applyBorder="1" applyAlignment="1">
      <alignment horizontal="center"/>
    </xf>
    <xf numFmtId="166" fontId="19" fillId="8" borderId="0" xfId="0" applyNumberFormat="1" applyFont="1" applyFill="1" applyAlignment="1">
      <alignment horizontal="center"/>
    </xf>
    <xf numFmtId="168" fontId="19" fillId="8" borderId="0" xfId="0" applyNumberFormat="1" applyFont="1" applyFill="1" applyAlignment="1">
      <alignment horizontal="center"/>
    </xf>
    <xf numFmtId="172" fontId="19" fillId="8" borderId="0" xfId="0" applyNumberFormat="1" applyFont="1" applyFill="1" applyAlignment="1">
      <alignment horizontal="center"/>
    </xf>
    <xf numFmtId="170" fontId="19" fillId="8" borderId="0" xfId="0" applyNumberFormat="1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171" fontId="19" fillId="8" borderId="0" xfId="0" applyNumberFormat="1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9" fillId="6" borderId="9" xfId="0" applyFont="1" applyFill="1" applyBorder="1"/>
    <xf numFmtId="0" fontId="19" fillId="6" borderId="18" xfId="0" applyFont="1" applyFill="1" applyBorder="1"/>
    <xf numFmtId="0" fontId="19" fillId="6" borderId="10" xfId="0" applyFont="1" applyFill="1" applyBorder="1"/>
    <xf numFmtId="0" fontId="19" fillId="6" borderId="19" xfId="0" applyFont="1" applyFill="1" applyBorder="1"/>
    <xf numFmtId="3" fontId="20" fillId="6" borderId="0" xfId="0" applyNumberFormat="1" applyFont="1" applyFill="1" applyBorder="1" applyAlignment="1">
      <alignment horizontal="center"/>
    </xf>
    <xf numFmtId="0" fontId="19" fillId="6" borderId="20" xfId="0" applyFont="1" applyFill="1" applyBorder="1"/>
    <xf numFmtId="0" fontId="20" fillId="6" borderId="13" xfId="0" applyFont="1" applyFill="1" applyBorder="1"/>
    <xf numFmtId="169" fontId="20" fillId="6" borderId="4" xfId="0" applyNumberFormat="1" applyFont="1" applyFill="1" applyBorder="1" applyAlignment="1">
      <alignment horizontal="center"/>
    </xf>
    <xf numFmtId="0" fontId="19" fillId="6" borderId="15" xfId="0" applyFont="1" applyFill="1" applyBorder="1"/>
    <xf numFmtId="0" fontId="22" fillId="6" borderId="17" xfId="0" applyFont="1" applyFill="1" applyBorder="1" applyAlignment="1">
      <alignment horizontal="right"/>
    </xf>
    <xf numFmtId="0" fontId="19" fillId="6" borderId="11" xfId="0" applyFont="1" applyFill="1" applyBorder="1"/>
    <xf numFmtId="0" fontId="19" fillId="6" borderId="21" xfId="0" applyFont="1" applyFill="1" applyBorder="1"/>
    <xf numFmtId="0" fontId="19" fillId="6" borderId="12" xfId="0" applyFont="1" applyFill="1" applyBorder="1"/>
    <xf numFmtId="9" fontId="21" fillId="6" borderId="0" xfId="1" applyFont="1" applyFill="1" applyAlignment="1">
      <alignment horizontal="center"/>
    </xf>
    <xf numFmtId="2" fontId="19" fillId="6" borderId="0" xfId="0" applyNumberFormat="1" applyFont="1" applyFill="1"/>
    <xf numFmtId="0" fontId="23" fillId="6" borderId="0" xfId="0" applyFont="1" applyFill="1"/>
    <xf numFmtId="3" fontId="19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19" fillId="7" borderId="0" xfId="0" applyFont="1" applyFill="1" applyBorder="1" applyProtection="1">
      <protection locked="0"/>
    </xf>
    <xf numFmtId="0" fontId="24" fillId="6" borderId="0" xfId="0" applyFont="1" applyFill="1"/>
    <xf numFmtId="0" fontId="24" fillId="6" borderId="0" xfId="0" applyFont="1" applyFill="1" applyAlignment="1">
      <alignment horizontal="center" wrapText="1"/>
    </xf>
    <xf numFmtId="0" fontId="25" fillId="6" borderId="0" xfId="0" applyFont="1" applyFill="1"/>
    <xf numFmtId="0" fontId="24" fillId="6" borderId="0" xfId="0" applyFont="1" applyFill="1" applyBorder="1"/>
    <xf numFmtId="0" fontId="24" fillId="6" borderId="0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18" xfId="0" applyBorder="1"/>
    <xf numFmtId="0" fontId="0" fillId="0" borderId="10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0" xfId="0" applyBorder="1" applyAlignment="1">
      <alignment horizontal="right"/>
    </xf>
    <xf numFmtId="3" fontId="0" fillId="0" borderId="0" xfId="0" applyNumberFormat="1" applyBorder="1"/>
    <xf numFmtId="0" fontId="28" fillId="0" borderId="19" xfId="0" applyFont="1" applyBorder="1"/>
    <xf numFmtId="0" fontId="0" fillId="0" borderId="19" xfId="0" applyBorder="1" applyAlignment="1">
      <alignment horizontal="right"/>
    </xf>
    <xf numFmtId="0" fontId="28" fillId="0" borderId="19" xfId="0" applyFont="1" applyBorder="1" applyAlignment="1">
      <alignment horizontal="left"/>
    </xf>
    <xf numFmtId="0" fontId="15" fillId="0" borderId="19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11" xfId="0" applyBorder="1"/>
    <xf numFmtId="0" fontId="0" fillId="0" borderId="21" xfId="0" applyBorder="1"/>
    <xf numFmtId="0" fontId="0" fillId="0" borderId="12" xfId="0" applyBorder="1"/>
    <xf numFmtId="0" fontId="29" fillId="0" borderId="9" xfId="0" applyFont="1" applyBorder="1"/>
    <xf numFmtId="0" fontId="14" fillId="0" borderId="16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D86DAF09-ECA3-4B8F-B5C3-5559D7C47091}"/>
            </a:ext>
          </a:extLst>
        </xdr:cNvPr>
        <xdr:cNvSpPr txBox="1"/>
      </xdr:nvSpPr>
      <xdr:spPr>
        <a:xfrm>
          <a:off x="1390650" y="110490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WKK</a:t>
          </a:r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5</xdr:col>
      <xdr:colOff>0</xdr:colOff>
      <xdr:row>15</xdr:row>
      <xdr:rowOff>0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1FD2D775-D004-40FE-820A-1CDB357CC735}"/>
            </a:ext>
          </a:extLst>
        </xdr:cNvPr>
        <xdr:cNvSpPr txBox="1"/>
      </xdr:nvSpPr>
      <xdr:spPr>
        <a:xfrm>
          <a:off x="1390650" y="202565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stoomketel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11</xdr:col>
      <xdr:colOff>0</xdr:colOff>
      <xdr:row>15</xdr:row>
      <xdr:rowOff>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BBD1C9A3-396D-4E07-9B0C-19191AB0AE36}"/>
            </a:ext>
          </a:extLst>
        </xdr:cNvPr>
        <xdr:cNvSpPr txBox="1"/>
      </xdr:nvSpPr>
      <xdr:spPr>
        <a:xfrm>
          <a:off x="3244850" y="1104900"/>
          <a:ext cx="1854200" cy="1657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nl-BE" sz="1100">
              <a:solidFill>
                <a:schemeClr val="dk1"/>
              </a:solidFill>
              <a:latin typeface="+mn-lt"/>
              <a:ea typeface="+mn-ea"/>
              <a:cs typeface="+mn-cs"/>
            </a:rPr>
            <a:t>gebouw</a:t>
          </a:r>
          <a:r>
            <a:rPr lang="nl-BE" sz="1100"/>
            <a:t> / proces / transport</a:t>
          </a:r>
        </a:p>
      </xdr:txBody>
    </xdr:sp>
    <xdr:clientData/>
  </xdr:twoCellAnchor>
  <xdr:twoCellAnchor>
    <xdr:from>
      <xdr:col>13</xdr:col>
      <xdr:colOff>0</xdr:colOff>
      <xdr:row>6</xdr:row>
      <xdr:rowOff>0</xdr:rowOff>
    </xdr:from>
    <xdr:to>
      <xdr:col>15</xdr:col>
      <xdr:colOff>0</xdr:colOff>
      <xdr:row>10</xdr:row>
      <xdr:rowOff>0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657689A2-B1F5-4054-9325-509B2AFBD280}"/>
            </a:ext>
          </a:extLst>
        </xdr:cNvPr>
        <xdr:cNvSpPr txBox="1"/>
      </xdr:nvSpPr>
      <xdr:spPr>
        <a:xfrm>
          <a:off x="6026150" y="1104900"/>
          <a:ext cx="92710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BE" sz="1100"/>
            <a:t>eigen HEB</a:t>
          </a:r>
        </a:p>
        <a:p>
          <a:pPr algn="ctr"/>
          <a:r>
            <a:rPr lang="nl-BE" sz="1100"/>
            <a:t>(wind / zon)</a:t>
          </a:r>
        </a:p>
      </xdr:txBody>
    </xdr:sp>
    <xdr:clientData/>
  </xdr:twoCellAnchor>
  <xdr:twoCellAnchor>
    <xdr:from>
      <xdr:col>3</xdr:col>
      <xdr:colOff>0</xdr:colOff>
      <xdr:row>1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8A8B432A-74AC-4ADE-BD8C-0BD7650499ED}"/>
            </a:ext>
          </a:extLst>
        </xdr:cNvPr>
        <xdr:cNvSpPr txBox="1"/>
      </xdr:nvSpPr>
      <xdr:spPr>
        <a:xfrm>
          <a:off x="1390650" y="184150"/>
          <a:ext cx="5562600" cy="18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nl-BE" sz="1100">
              <a:solidFill>
                <a:schemeClr val="dk1"/>
              </a:solidFill>
              <a:latin typeface="+mn-lt"/>
              <a:ea typeface="+mn-ea"/>
              <a:cs typeface="+mn-cs"/>
            </a:rPr>
            <a:t>elektriciteitsnet</a:t>
          </a:r>
          <a:endParaRPr lang="nl-BE" sz="1100"/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16</xdr:col>
      <xdr:colOff>0</xdr:colOff>
      <xdr:row>17</xdr:row>
      <xdr:rowOff>0</xdr:rowOff>
    </xdr:to>
    <xdr:sp macro="" textlink="">
      <xdr:nvSpPr>
        <xdr:cNvPr id="7" name="Rechthoek: afgeronde hoeken 6">
          <a:extLst>
            <a:ext uri="{FF2B5EF4-FFF2-40B4-BE49-F238E27FC236}">
              <a16:creationId xmlns:a16="http://schemas.microsoft.com/office/drawing/2014/main" id="{16203B7F-3FA2-4CBA-A6F8-6457D2C4E613}"/>
            </a:ext>
          </a:extLst>
        </xdr:cNvPr>
        <xdr:cNvSpPr/>
      </xdr:nvSpPr>
      <xdr:spPr>
        <a:xfrm>
          <a:off x="927100" y="736600"/>
          <a:ext cx="6489700" cy="2393950"/>
        </a:xfrm>
        <a:prstGeom prst="roundRect">
          <a:avLst/>
        </a:prstGeom>
        <a:noFill/>
        <a:ln w="28575">
          <a:solidFill>
            <a:srgbClr val="00B05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8" name="Rechte verbindingslijn met pijl 7">
          <a:extLst>
            <a:ext uri="{FF2B5EF4-FFF2-40B4-BE49-F238E27FC236}">
              <a16:creationId xmlns:a16="http://schemas.microsoft.com/office/drawing/2014/main" id="{72F9F68A-B24E-4252-8FEF-ECD08CA79086}"/>
            </a:ext>
          </a:extLst>
        </xdr:cNvPr>
        <xdr:cNvCxnSpPr/>
      </xdr:nvCxnSpPr>
      <xdr:spPr>
        <a:xfrm>
          <a:off x="4635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4265C436-641A-4DAB-A7F3-9BE0EAACA60A}"/>
            </a:ext>
          </a:extLst>
        </xdr:cNvPr>
        <xdr:cNvCxnSpPr/>
      </xdr:nvCxnSpPr>
      <xdr:spPr>
        <a:xfrm>
          <a:off x="463550" y="23939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0</xdr:rowOff>
    </xdr:from>
    <xdr:to>
      <xdr:col>7</xdr:col>
      <xdr:colOff>0</xdr:colOff>
      <xdr:row>9</xdr:row>
      <xdr:rowOff>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31028F4E-0D0B-45CF-AF1A-9F20C235F634}"/>
            </a:ext>
          </a:extLst>
        </xdr:cNvPr>
        <xdr:cNvCxnSpPr/>
      </xdr:nvCxnSpPr>
      <xdr:spPr>
        <a:xfrm>
          <a:off x="2317750" y="16573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13</xdr:row>
      <xdr:rowOff>0</xdr:rowOff>
    </xdr:from>
    <xdr:to>
      <xdr:col>7</xdr:col>
      <xdr:colOff>0</xdr:colOff>
      <xdr:row>13</xdr:row>
      <xdr:rowOff>0</xdr:rowOff>
    </xdr:to>
    <xdr:cxnSp macro="">
      <xdr:nvCxnSpPr>
        <xdr:cNvPr id="11" name="Rechte verbindingslijn met pijl 10">
          <a:extLst>
            <a:ext uri="{FF2B5EF4-FFF2-40B4-BE49-F238E27FC236}">
              <a16:creationId xmlns:a16="http://schemas.microsoft.com/office/drawing/2014/main" id="{E603D54D-A957-4A44-84EE-673E8C116FB8}"/>
            </a:ext>
          </a:extLst>
        </xdr:cNvPr>
        <xdr:cNvCxnSpPr/>
      </xdr:nvCxnSpPr>
      <xdr:spPr>
        <a:xfrm>
          <a:off x="2317750" y="239395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0</xdr:rowOff>
    </xdr:from>
    <xdr:to>
      <xdr:col>6</xdr:col>
      <xdr:colOff>0</xdr:colOff>
      <xdr:row>7</xdr:row>
      <xdr:rowOff>0</xdr:rowOff>
    </xdr:to>
    <xdr:cxnSp macro="">
      <xdr:nvCxnSpPr>
        <xdr:cNvPr id="12" name="Rechte verbindingslijn met pijl 11">
          <a:extLst>
            <a:ext uri="{FF2B5EF4-FFF2-40B4-BE49-F238E27FC236}">
              <a16:creationId xmlns:a16="http://schemas.microsoft.com/office/drawing/2014/main" id="{A5EDF8C6-3514-4399-A4F4-B887F3247583}"/>
            </a:ext>
          </a:extLst>
        </xdr:cNvPr>
        <xdr:cNvCxnSpPr/>
      </xdr:nvCxnSpPr>
      <xdr:spPr>
        <a:xfrm>
          <a:off x="2317750" y="1289050"/>
          <a:ext cx="463550" cy="0"/>
        </a:xfrm>
        <a:prstGeom prst="straightConnector1">
          <a:avLst/>
        </a:prstGeom>
        <a:ln w="1905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8</xdr:row>
      <xdr:rowOff>0</xdr:rowOff>
    </xdr:from>
    <xdr:to>
      <xdr:col>13</xdr:col>
      <xdr:colOff>0</xdr:colOff>
      <xdr:row>8</xdr:row>
      <xdr:rowOff>0</xdr:rowOff>
    </xdr:to>
    <xdr:cxnSp macro="">
      <xdr:nvCxnSpPr>
        <xdr:cNvPr id="13" name="Rechte verbindingslijn met pijl 12">
          <a:extLst>
            <a:ext uri="{FF2B5EF4-FFF2-40B4-BE49-F238E27FC236}">
              <a16:creationId xmlns:a16="http://schemas.microsoft.com/office/drawing/2014/main" id="{99E45727-ACBC-4715-8B7B-DB59E3B02217}"/>
            </a:ext>
          </a:extLst>
        </xdr:cNvPr>
        <xdr:cNvCxnSpPr/>
      </xdr:nvCxnSpPr>
      <xdr:spPr>
        <a:xfrm flipH="1">
          <a:off x="50990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</xdr:row>
      <xdr:rowOff>0</xdr:rowOff>
    </xdr:from>
    <xdr:to>
      <xdr:col>14</xdr:col>
      <xdr:colOff>0</xdr:colOff>
      <xdr:row>6</xdr:row>
      <xdr:rowOff>0</xdr:rowOff>
    </xdr:to>
    <xdr:cxnSp macro="">
      <xdr:nvCxnSpPr>
        <xdr:cNvPr id="14" name="Rechte verbindingslijn met pijl 13">
          <a:extLst>
            <a:ext uri="{FF2B5EF4-FFF2-40B4-BE49-F238E27FC236}">
              <a16:creationId xmlns:a16="http://schemas.microsoft.com/office/drawing/2014/main" id="{85221F5C-C7F8-437A-AFCA-FB853D5A8D32}"/>
            </a:ext>
          </a:extLst>
        </xdr:cNvPr>
        <xdr:cNvCxnSpPr/>
      </xdr:nvCxnSpPr>
      <xdr:spPr>
        <a:xfrm flipV="1">
          <a:off x="6489700" y="368300"/>
          <a:ext cx="0" cy="736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9</xdr:col>
      <xdr:colOff>0</xdr:colOff>
      <xdr:row>6</xdr:row>
      <xdr:rowOff>0</xdr:rowOff>
    </xdr:to>
    <xdr:cxnSp macro="">
      <xdr:nvCxnSpPr>
        <xdr:cNvPr id="15" name="Rechte verbindingslijn met pijl 14">
          <a:extLst>
            <a:ext uri="{FF2B5EF4-FFF2-40B4-BE49-F238E27FC236}">
              <a16:creationId xmlns:a16="http://schemas.microsoft.com/office/drawing/2014/main" id="{3BF5C7FC-D746-4416-A852-BD6D5E07D60C}"/>
            </a:ext>
          </a:extLst>
        </xdr:cNvPr>
        <xdr:cNvCxnSpPr>
          <a:stCxn id="6" idx="2"/>
          <a:endCxn id="4" idx="0"/>
        </xdr:cNvCxnSpPr>
      </xdr:nvCxnSpPr>
      <xdr:spPr>
        <a:xfrm>
          <a:off x="4171950" y="368300"/>
          <a:ext cx="0" cy="7366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8</xdr:row>
      <xdr:rowOff>0</xdr:rowOff>
    </xdr:from>
    <xdr:to>
      <xdr:col>7</xdr:col>
      <xdr:colOff>0</xdr:colOff>
      <xdr:row>8</xdr:row>
      <xdr:rowOff>0</xdr:rowOff>
    </xdr:to>
    <xdr:cxnSp macro="">
      <xdr:nvCxnSpPr>
        <xdr:cNvPr id="16" name="Rechte verbindingslijn met pijl 15">
          <a:extLst>
            <a:ext uri="{FF2B5EF4-FFF2-40B4-BE49-F238E27FC236}">
              <a16:creationId xmlns:a16="http://schemas.microsoft.com/office/drawing/2014/main" id="{FCAEF7BF-2AAB-4D35-8F97-B321D048AFFD}"/>
            </a:ext>
          </a:extLst>
        </xdr:cNvPr>
        <xdr:cNvCxnSpPr/>
      </xdr:nvCxnSpPr>
      <xdr:spPr>
        <a:xfrm>
          <a:off x="2317750" y="1473200"/>
          <a:ext cx="9271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7</xdr:row>
      <xdr:rowOff>0</xdr:rowOff>
    </xdr:to>
    <xdr:cxnSp macro="">
      <xdr:nvCxnSpPr>
        <xdr:cNvPr id="17" name="Rechte verbindingslijn met pijl 16">
          <a:extLst>
            <a:ext uri="{FF2B5EF4-FFF2-40B4-BE49-F238E27FC236}">
              <a16:creationId xmlns:a16="http://schemas.microsoft.com/office/drawing/2014/main" id="{26D13217-5386-47CD-A6F9-FF1EBF65ABDA}"/>
            </a:ext>
          </a:extLst>
        </xdr:cNvPr>
        <xdr:cNvCxnSpPr/>
      </xdr:nvCxnSpPr>
      <xdr:spPr>
        <a:xfrm flipV="1">
          <a:off x="2781300" y="368300"/>
          <a:ext cx="0" cy="9207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0</xdr:rowOff>
    </xdr:from>
    <xdr:to>
      <xdr:col>17</xdr:col>
      <xdr:colOff>0</xdr:colOff>
      <xdr:row>13</xdr:row>
      <xdr:rowOff>0</xdr:rowOff>
    </xdr:to>
    <xdr:cxnSp macro="">
      <xdr:nvCxnSpPr>
        <xdr:cNvPr id="18" name="Rechte verbindingslijn met pijl 17">
          <a:extLst>
            <a:ext uri="{FF2B5EF4-FFF2-40B4-BE49-F238E27FC236}">
              <a16:creationId xmlns:a16="http://schemas.microsoft.com/office/drawing/2014/main" id="{968A60DD-942C-43CF-AB62-0961C3E91376}"/>
            </a:ext>
          </a:extLst>
        </xdr:cNvPr>
        <xdr:cNvCxnSpPr/>
      </xdr:nvCxnSpPr>
      <xdr:spPr>
        <a:xfrm flipH="1">
          <a:off x="5099050" y="2393950"/>
          <a:ext cx="27813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0</xdr:rowOff>
    </xdr:from>
    <xdr:to>
      <xdr:col>17</xdr:col>
      <xdr:colOff>0</xdr:colOff>
      <xdr:row>11</xdr:row>
      <xdr:rowOff>0</xdr:rowOff>
    </xdr:to>
    <xdr:cxnSp macro="">
      <xdr:nvCxnSpPr>
        <xdr:cNvPr id="19" name="Rechte verbindingslijn met pijl 18">
          <a:extLst>
            <a:ext uri="{FF2B5EF4-FFF2-40B4-BE49-F238E27FC236}">
              <a16:creationId xmlns:a16="http://schemas.microsoft.com/office/drawing/2014/main" id="{8FAF4F3D-CEB5-4AD9-A472-0548D78056C5}"/>
            </a:ext>
          </a:extLst>
        </xdr:cNvPr>
        <xdr:cNvCxnSpPr/>
      </xdr:nvCxnSpPr>
      <xdr:spPr>
        <a:xfrm flipH="1">
          <a:off x="5099050" y="2025650"/>
          <a:ext cx="2781300" cy="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0</xdr:colOff>
      <xdr:row>20</xdr:row>
      <xdr:rowOff>0</xdr:rowOff>
    </xdr:from>
    <xdr:to>
      <xdr:col>13</xdr:col>
      <xdr:colOff>266700</xdr:colOff>
      <xdr:row>36</xdr:row>
      <xdr:rowOff>12700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2A7849AA-E7CC-4529-9C53-F15DD7E9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100" y="3683000"/>
          <a:ext cx="5365750" cy="295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62"/>
  <sheetViews>
    <sheetView tabSelected="1" zoomScaleNormal="100" workbookViewId="0">
      <selection activeCell="N7" sqref="N7"/>
    </sheetView>
  </sheetViews>
  <sheetFormatPr defaultColWidth="20.77734375" defaultRowHeight="14.4" x14ac:dyDescent="0.3"/>
  <cols>
    <col min="1" max="1" width="5.77734375" style="46" customWidth="1"/>
    <col min="2" max="2" width="27.21875" style="46" bestFit="1" customWidth="1"/>
    <col min="3" max="3" width="11.33203125" style="46" bestFit="1" customWidth="1"/>
    <col min="4" max="4" width="19.44140625" style="46" bestFit="1" customWidth="1"/>
    <col min="5" max="5" width="15.77734375" style="46" customWidth="1"/>
    <col min="6" max="6" width="5.77734375" style="46" customWidth="1"/>
    <col min="7" max="7" width="30.77734375" style="46" customWidth="1"/>
    <col min="8" max="8" width="15.77734375" style="46" customWidth="1"/>
    <col min="9" max="10" width="5.77734375" style="46" customWidth="1"/>
    <col min="11" max="11" width="7.33203125" style="48" bestFit="1" customWidth="1"/>
    <col min="12" max="13" width="5.77734375" style="46" customWidth="1"/>
    <col min="14" max="16384" width="20.77734375" style="46"/>
  </cols>
  <sheetData>
    <row r="1" spans="2:11" ht="15.6" x14ac:dyDescent="0.3">
      <c r="B1" s="78" t="s">
        <v>166</v>
      </c>
    </row>
    <row r="2" spans="2:11" ht="27.6" x14ac:dyDescent="0.3">
      <c r="B2" s="83" t="s">
        <v>76</v>
      </c>
      <c r="C2" s="83" t="s">
        <v>92</v>
      </c>
      <c r="D2" s="84" t="s">
        <v>167</v>
      </c>
      <c r="E2" s="84" t="s">
        <v>91</v>
      </c>
      <c r="F2" s="85"/>
      <c r="G2" s="86" t="s">
        <v>168</v>
      </c>
      <c r="H2" s="87"/>
      <c r="I2" s="47"/>
      <c r="J2" s="47"/>
      <c r="K2" s="50"/>
    </row>
    <row r="3" spans="2:11" x14ac:dyDescent="0.3">
      <c r="B3" s="51" t="s">
        <v>155</v>
      </c>
      <c r="C3" s="51" t="s">
        <v>95</v>
      </c>
      <c r="D3" s="56">
        <v>3.6</v>
      </c>
      <c r="E3" s="79">
        <v>10000</v>
      </c>
      <c r="G3" s="52" t="str">
        <f>B3</f>
        <v>Elektriciteit</v>
      </c>
      <c r="H3" s="53">
        <f>D3*E3</f>
        <v>36000</v>
      </c>
      <c r="I3" s="54"/>
      <c r="J3" s="55"/>
    </row>
    <row r="4" spans="2:11" x14ac:dyDescent="0.3">
      <c r="B4" s="51" t="s">
        <v>156</v>
      </c>
      <c r="C4" s="51" t="s">
        <v>96</v>
      </c>
      <c r="D4" s="56">
        <v>3.6</v>
      </c>
      <c r="E4" s="79"/>
      <c r="G4" s="52" t="str">
        <f t="shared" ref="G4:G11" si="0">B4</f>
        <v>Aardgas (ovw)</v>
      </c>
      <c r="H4" s="53">
        <f>D4*E4</f>
        <v>0</v>
      </c>
      <c r="I4" s="54"/>
      <c r="J4" s="55"/>
    </row>
    <row r="5" spans="2:11" x14ac:dyDescent="0.3">
      <c r="B5" s="51" t="s">
        <v>165</v>
      </c>
      <c r="C5" s="51" t="s">
        <v>97</v>
      </c>
      <c r="D5" s="57">
        <v>3.2507999999999999</v>
      </c>
      <c r="E5" s="79">
        <v>50000</v>
      </c>
      <c r="G5" s="52" t="str">
        <f t="shared" si="0"/>
        <v>Aardgas (bvw)</v>
      </c>
      <c r="H5" s="53">
        <f>D5*E5</f>
        <v>162540</v>
      </c>
      <c r="I5" s="54"/>
      <c r="J5" s="55"/>
    </row>
    <row r="6" spans="2:11" x14ac:dyDescent="0.3">
      <c r="B6" s="51" t="s">
        <v>157</v>
      </c>
      <c r="C6" s="51" t="s">
        <v>153</v>
      </c>
      <c r="D6" s="58">
        <v>3.5937150000000001E-2</v>
      </c>
      <c r="E6" s="79"/>
      <c r="G6" s="52" t="str">
        <f t="shared" si="0"/>
        <v>Gasolie (lichte fuel)</v>
      </c>
      <c r="H6" s="53">
        <f t="shared" ref="H6:H11" si="1">D6*E6</f>
        <v>0</v>
      </c>
      <c r="I6" s="54"/>
      <c r="J6" s="55"/>
    </row>
    <row r="7" spans="2:11" x14ac:dyDescent="0.3">
      <c r="B7" s="51" t="s">
        <v>158</v>
      </c>
      <c r="C7" s="51" t="s">
        <v>154</v>
      </c>
      <c r="D7" s="59">
        <v>4.0604000000000001E-2</v>
      </c>
      <c r="E7" s="79"/>
      <c r="G7" s="52" t="str">
        <f t="shared" si="0"/>
        <v>Residuale stookolie (zware fuel)</v>
      </c>
      <c r="H7" s="53">
        <f t="shared" si="1"/>
        <v>0</v>
      </c>
      <c r="I7" s="54"/>
      <c r="J7" s="55"/>
    </row>
    <row r="8" spans="2:11" x14ac:dyDescent="0.3">
      <c r="B8" s="51" t="s">
        <v>161</v>
      </c>
      <c r="C8" s="51" t="s">
        <v>153</v>
      </c>
      <c r="D8" s="58">
        <v>2.5271950000000001E-2</v>
      </c>
      <c r="E8" s="79"/>
      <c r="G8" s="52" t="str">
        <f t="shared" si="0"/>
        <v>LPG</v>
      </c>
      <c r="H8" s="53">
        <f t="shared" si="1"/>
        <v>0</v>
      </c>
      <c r="I8" s="54"/>
      <c r="J8" s="55"/>
    </row>
    <row r="9" spans="2:11" x14ac:dyDescent="0.3">
      <c r="B9" s="51" t="s">
        <v>162</v>
      </c>
      <c r="C9" s="51" t="s">
        <v>153</v>
      </c>
      <c r="D9" s="60">
        <v>2.6734500000000001E-2</v>
      </c>
      <c r="E9" s="79"/>
      <c r="G9" s="52" t="str">
        <f t="shared" si="0"/>
        <v>Butaan</v>
      </c>
      <c r="H9" s="53">
        <f t="shared" si="1"/>
        <v>0</v>
      </c>
      <c r="I9" s="54"/>
      <c r="J9" s="55"/>
    </row>
    <row r="10" spans="2:11" x14ac:dyDescent="0.3">
      <c r="B10" s="51" t="s">
        <v>163</v>
      </c>
      <c r="C10" s="51" t="s">
        <v>153</v>
      </c>
      <c r="D10" s="61">
        <v>2.4301199999999998E-2</v>
      </c>
      <c r="E10" s="79"/>
      <c r="G10" s="52" t="str">
        <f t="shared" si="0"/>
        <v>Propaan</v>
      </c>
      <c r="H10" s="53">
        <f t="shared" si="1"/>
        <v>0</v>
      </c>
      <c r="I10" s="54"/>
      <c r="J10" s="55"/>
    </row>
    <row r="11" spans="2:11" x14ac:dyDescent="0.3">
      <c r="B11" s="51" t="s">
        <v>164</v>
      </c>
      <c r="C11" s="51" t="s">
        <v>154</v>
      </c>
      <c r="D11" s="57">
        <v>2.07E-2</v>
      </c>
      <c r="E11" s="79"/>
      <c r="G11" s="52" t="str">
        <f t="shared" si="0"/>
        <v>Steenkool</v>
      </c>
      <c r="H11" s="53">
        <f t="shared" si="1"/>
        <v>0</v>
      </c>
      <c r="I11" s="54"/>
      <c r="J11" s="55"/>
    </row>
    <row r="12" spans="2:11" x14ac:dyDescent="0.3">
      <c r="G12" s="47"/>
      <c r="H12" s="47"/>
      <c r="I12" s="54"/>
      <c r="J12" s="55"/>
    </row>
    <row r="13" spans="2:11" x14ac:dyDescent="0.3">
      <c r="B13" s="82" t="s">
        <v>159</v>
      </c>
      <c r="C13" s="80"/>
      <c r="D13" s="81"/>
      <c r="E13" s="79"/>
      <c r="G13" s="52" t="str">
        <f t="shared" ref="G13:G17" si="2">B13</f>
        <v xml:space="preserve">   eigen vector 1</v>
      </c>
      <c r="H13" s="53">
        <f>E13*D13</f>
        <v>0</v>
      </c>
      <c r="I13" s="54"/>
      <c r="J13" s="47"/>
    </row>
    <row r="14" spans="2:11" x14ac:dyDescent="0.3">
      <c r="B14" s="82" t="s">
        <v>160</v>
      </c>
      <c r="C14" s="80"/>
      <c r="D14" s="81"/>
      <c r="E14" s="79"/>
      <c r="G14" s="52" t="str">
        <f t="shared" si="2"/>
        <v xml:space="preserve">   eigen vector 2</v>
      </c>
      <c r="H14" s="53">
        <f t="shared" ref="H14:H17" si="3">E14*D14</f>
        <v>0</v>
      </c>
      <c r="I14" s="54"/>
      <c r="J14" s="47"/>
    </row>
    <row r="15" spans="2:11" x14ac:dyDescent="0.3">
      <c r="B15" s="82" t="s">
        <v>77</v>
      </c>
      <c r="C15" s="80"/>
      <c r="D15" s="81"/>
      <c r="E15" s="79"/>
      <c r="G15" s="52" t="str">
        <f t="shared" si="2"/>
        <v xml:space="preserve">   eigen vector 3</v>
      </c>
      <c r="H15" s="53">
        <f t="shared" si="3"/>
        <v>0</v>
      </c>
      <c r="I15" s="54"/>
      <c r="J15" s="47"/>
    </row>
    <row r="16" spans="2:11" x14ac:dyDescent="0.3">
      <c r="B16" s="82" t="s">
        <v>93</v>
      </c>
      <c r="C16" s="80"/>
      <c r="D16" s="81"/>
      <c r="E16" s="79"/>
      <c r="G16" s="52" t="str">
        <f t="shared" si="2"/>
        <v xml:space="preserve">   eigen vector 4</v>
      </c>
      <c r="H16" s="53">
        <f t="shared" si="3"/>
        <v>0</v>
      </c>
      <c r="I16" s="54"/>
      <c r="J16" s="47"/>
    </row>
    <row r="17" spans="2:10" ht="15" thickBot="1" x14ac:dyDescent="0.35">
      <c r="B17" s="82" t="s">
        <v>94</v>
      </c>
      <c r="C17" s="80"/>
      <c r="D17" s="81"/>
      <c r="E17" s="79"/>
      <c r="G17" s="52" t="str">
        <f t="shared" si="2"/>
        <v xml:space="preserve">   eigen vector 5</v>
      </c>
      <c r="H17" s="53">
        <f t="shared" si="3"/>
        <v>0</v>
      </c>
      <c r="I17" s="54"/>
      <c r="J17" s="49"/>
    </row>
    <row r="18" spans="2:10" x14ac:dyDescent="0.3">
      <c r="D18" s="62"/>
      <c r="F18" s="63"/>
      <c r="G18" s="64"/>
      <c r="H18" s="64"/>
      <c r="I18" s="65"/>
      <c r="J18" s="47"/>
    </row>
    <row r="19" spans="2:10" x14ac:dyDescent="0.3">
      <c r="F19" s="66"/>
      <c r="G19" s="49" t="s">
        <v>98</v>
      </c>
      <c r="H19" s="67">
        <f>SUM(H3:H17)</f>
        <v>198540</v>
      </c>
      <c r="I19" s="68"/>
      <c r="J19" s="47"/>
    </row>
    <row r="20" spans="2:10" x14ac:dyDescent="0.3">
      <c r="F20" s="66"/>
      <c r="G20" s="49"/>
      <c r="H20" s="67"/>
      <c r="I20" s="68"/>
      <c r="J20" s="47"/>
    </row>
    <row r="21" spans="2:10" x14ac:dyDescent="0.3">
      <c r="F21" s="66"/>
      <c r="G21" s="69" t="s">
        <v>90</v>
      </c>
      <c r="H21" s="70">
        <f>H19/1000000</f>
        <v>0.19853999999999999</v>
      </c>
      <c r="I21" s="68"/>
      <c r="J21" s="47"/>
    </row>
    <row r="22" spans="2:10" x14ac:dyDescent="0.3">
      <c r="F22" s="66"/>
      <c r="G22" s="71"/>
      <c r="H22" s="72" t="str">
        <f>IF((H21&lt;0.1),"NIET ENERGIE-INTENSIEF","ENERGIE-INTENSIEF")</f>
        <v>ENERGIE-INTENSIEF</v>
      </c>
      <c r="I22" s="68"/>
      <c r="J22" s="47"/>
    </row>
    <row r="23" spans="2:10" ht="15" thickBot="1" x14ac:dyDescent="0.35">
      <c r="F23" s="73"/>
      <c r="G23" s="74"/>
      <c r="H23" s="74"/>
      <c r="I23" s="75"/>
      <c r="J23" s="47"/>
    </row>
    <row r="24" spans="2:10" x14ac:dyDescent="0.3">
      <c r="G24" s="47"/>
      <c r="H24" s="47"/>
    </row>
    <row r="25" spans="2:10" x14ac:dyDescent="0.3">
      <c r="G25" s="47"/>
      <c r="H25" s="47"/>
    </row>
    <row r="32" spans="2:10" x14ac:dyDescent="0.3">
      <c r="E32" s="76"/>
    </row>
    <row r="33" spans="7:7" x14ac:dyDescent="0.3">
      <c r="G33" s="48"/>
    </row>
    <row r="34" spans="7:7" x14ac:dyDescent="0.3">
      <c r="G34" s="77"/>
    </row>
    <row r="62" spans="5:5" x14ac:dyDescent="0.3">
      <c r="E62" s="76"/>
    </row>
  </sheetData>
  <phoneticPr fontId="18" type="noConversion"/>
  <pageMargins left="0.7" right="0.7" top="0.75" bottom="0.75" header="0.3" footer="0.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BE06-73E5-46EA-8B9E-32644F5ECE34}">
  <dimension ref="A4:Q19"/>
  <sheetViews>
    <sheetView showGridLines="0" workbookViewId="0"/>
  </sheetViews>
  <sheetFormatPr defaultColWidth="6.6640625" defaultRowHeight="14.4" x14ac:dyDescent="0.3"/>
  <sheetData>
    <row r="4" spans="1:17" x14ac:dyDescent="0.3">
      <c r="D4" s="88" t="s">
        <v>169</v>
      </c>
    </row>
    <row r="5" spans="1:17" x14ac:dyDescent="0.3">
      <c r="J5" t="s">
        <v>170</v>
      </c>
      <c r="M5" t="s">
        <v>171</v>
      </c>
    </row>
    <row r="7" spans="1:17" x14ac:dyDescent="0.3">
      <c r="F7" t="s">
        <v>172</v>
      </c>
    </row>
    <row r="8" spans="1:17" x14ac:dyDescent="0.3">
      <c r="A8" t="s">
        <v>173</v>
      </c>
      <c r="F8" t="s">
        <v>174</v>
      </c>
      <c r="L8" t="s">
        <v>175</v>
      </c>
    </row>
    <row r="9" spans="1:17" x14ac:dyDescent="0.3">
      <c r="F9" t="s">
        <v>176</v>
      </c>
    </row>
    <row r="11" spans="1:17" x14ac:dyDescent="0.3">
      <c r="Q11" t="s">
        <v>177</v>
      </c>
    </row>
    <row r="13" spans="1:17" x14ac:dyDescent="0.3">
      <c r="A13" t="s">
        <v>178</v>
      </c>
      <c r="F13" t="s">
        <v>179</v>
      </c>
      <c r="Q13" t="s">
        <v>180</v>
      </c>
    </row>
    <row r="19" spans="3:3" x14ac:dyDescent="0.3">
      <c r="C19" s="89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1D5E-4B45-4839-9D80-2CF95F02E0C3}">
  <dimension ref="A1:M21"/>
  <sheetViews>
    <sheetView showGridLines="0" workbookViewId="0">
      <selection activeCell="G1" sqref="G1"/>
    </sheetView>
  </sheetViews>
  <sheetFormatPr defaultColWidth="10.6640625" defaultRowHeight="14.4" x14ac:dyDescent="0.3"/>
  <sheetData>
    <row r="1" spans="1:13" x14ac:dyDescent="0.3">
      <c r="A1" s="106" t="s">
        <v>182</v>
      </c>
      <c r="B1" s="90"/>
      <c r="C1" s="90"/>
      <c r="D1" s="90"/>
      <c r="E1" s="90"/>
      <c r="F1" s="91"/>
      <c r="H1" s="106" t="s">
        <v>199</v>
      </c>
      <c r="I1" s="90"/>
      <c r="J1" s="90"/>
      <c r="K1" s="90"/>
      <c r="L1" s="90"/>
      <c r="M1" s="91"/>
    </row>
    <row r="2" spans="1:13" x14ac:dyDescent="0.3">
      <c r="A2" s="92" t="s">
        <v>183</v>
      </c>
      <c r="B2" s="93"/>
      <c r="C2" s="93"/>
      <c r="D2" s="93"/>
      <c r="E2" s="93"/>
      <c r="F2" s="94"/>
      <c r="H2" s="92" t="s">
        <v>200</v>
      </c>
      <c r="I2" s="93"/>
      <c r="J2" s="93"/>
      <c r="K2" s="93"/>
      <c r="L2" s="93"/>
      <c r="M2" s="94"/>
    </row>
    <row r="3" spans="1:13" x14ac:dyDescent="0.3">
      <c r="A3" s="92"/>
      <c r="B3" s="93"/>
      <c r="C3" s="93"/>
      <c r="D3" s="95" t="s">
        <v>184</v>
      </c>
      <c r="E3" s="96">
        <v>10000</v>
      </c>
      <c r="F3" s="94" t="s">
        <v>27</v>
      </c>
      <c r="H3" s="92"/>
      <c r="I3" s="93"/>
      <c r="J3" s="93"/>
      <c r="K3" s="95" t="s">
        <v>184</v>
      </c>
      <c r="L3" s="96">
        <v>45000</v>
      </c>
      <c r="M3" s="94" t="s">
        <v>27</v>
      </c>
    </row>
    <row r="4" spans="1:13" x14ac:dyDescent="0.3">
      <c r="A4" s="92"/>
      <c r="B4" s="93"/>
      <c r="C4" s="93"/>
      <c r="D4" s="95" t="s">
        <v>193</v>
      </c>
      <c r="E4" s="96">
        <v>1000</v>
      </c>
      <c r="F4" s="94" t="s">
        <v>27</v>
      </c>
      <c r="H4" s="92"/>
      <c r="I4" s="93"/>
      <c r="J4" s="93"/>
      <c r="K4" s="95" t="s">
        <v>202</v>
      </c>
      <c r="L4" s="96">
        <f>L3*0.4*0.95</f>
        <v>17100</v>
      </c>
      <c r="M4" s="94" t="s">
        <v>27</v>
      </c>
    </row>
    <row r="5" spans="1:13" x14ac:dyDescent="0.3">
      <c r="A5" s="92"/>
      <c r="B5" s="93"/>
      <c r="C5" s="93"/>
      <c r="D5" s="95" t="s">
        <v>185</v>
      </c>
      <c r="E5" s="96">
        <v>2000</v>
      </c>
      <c r="F5" s="94" t="s">
        <v>27</v>
      </c>
      <c r="H5" s="92"/>
      <c r="I5" s="93"/>
      <c r="J5" s="93"/>
      <c r="K5" s="95" t="s">
        <v>201</v>
      </c>
      <c r="L5" s="96">
        <f>L3*0.4*0.05</f>
        <v>900</v>
      </c>
      <c r="M5" s="94" t="s">
        <v>27</v>
      </c>
    </row>
    <row r="6" spans="1:13" x14ac:dyDescent="0.3">
      <c r="A6" s="92"/>
      <c r="B6" s="93"/>
      <c r="C6" s="93"/>
      <c r="D6" s="95" t="s">
        <v>186</v>
      </c>
      <c r="E6" s="96">
        <v>4000</v>
      </c>
      <c r="F6" s="94" t="s">
        <v>27</v>
      </c>
      <c r="H6" s="92"/>
      <c r="I6" s="93"/>
      <c r="J6" s="93"/>
      <c r="K6" s="95" t="s">
        <v>203</v>
      </c>
      <c r="L6" s="96">
        <f>L3*0.55</f>
        <v>24750.000000000004</v>
      </c>
      <c r="M6" s="94" t="s">
        <v>27</v>
      </c>
    </row>
    <row r="7" spans="1:13" x14ac:dyDescent="0.3">
      <c r="A7" s="92"/>
      <c r="B7" s="93"/>
      <c r="C7" s="93"/>
      <c r="D7" s="95"/>
      <c r="E7" s="96"/>
      <c r="F7" s="94"/>
      <c r="H7" s="92"/>
      <c r="I7" s="93"/>
      <c r="J7" s="93"/>
      <c r="K7" s="95" t="s">
        <v>186</v>
      </c>
      <c r="L7" s="96">
        <v>120</v>
      </c>
      <c r="M7" s="94" t="s">
        <v>27</v>
      </c>
    </row>
    <row r="8" spans="1:13" x14ac:dyDescent="0.3">
      <c r="A8" s="92"/>
      <c r="B8" s="93"/>
      <c r="C8" s="93"/>
      <c r="D8" s="93"/>
      <c r="E8" s="93"/>
      <c r="F8" s="94"/>
      <c r="H8" s="92"/>
      <c r="I8" s="93"/>
      <c r="J8" s="93"/>
      <c r="K8" s="93"/>
      <c r="L8" s="93"/>
      <c r="M8" s="94"/>
    </row>
    <row r="9" spans="1:13" x14ac:dyDescent="0.3">
      <c r="A9" s="97" t="s">
        <v>187</v>
      </c>
      <c r="B9" s="93"/>
      <c r="C9" s="93"/>
      <c r="D9" s="93"/>
      <c r="E9" s="93"/>
      <c r="F9" s="94"/>
      <c r="H9" s="97" t="s">
        <v>187</v>
      </c>
      <c r="I9" s="93"/>
      <c r="J9" s="93"/>
      <c r="K9" s="93"/>
      <c r="L9" s="93"/>
      <c r="M9" s="94"/>
    </row>
    <row r="10" spans="1:13" x14ac:dyDescent="0.3">
      <c r="A10" s="98" t="s">
        <v>189</v>
      </c>
      <c r="B10" s="96">
        <f>E3</f>
        <v>10000</v>
      </c>
      <c r="C10" s="93" t="s">
        <v>27</v>
      </c>
      <c r="D10" s="93"/>
      <c r="E10" s="93"/>
      <c r="F10" s="94"/>
      <c r="H10" s="98" t="s">
        <v>188</v>
      </c>
      <c r="I10" s="96">
        <f>L3</f>
        <v>45000</v>
      </c>
      <c r="J10" s="93" t="s">
        <v>27</v>
      </c>
      <c r="K10" s="93"/>
      <c r="L10" s="93"/>
      <c r="M10" s="94"/>
    </row>
    <row r="11" spans="1:13" x14ac:dyDescent="0.3">
      <c r="A11" s="98" t="s">
        <v>190</v>
      </c>
      <c r="B11" s="96">
        <f t="shared" ref="B11:B13" si="0">E4</f>
        <v>1000</v>
      </c>
      <c r="C11" s="93" t="s">
        <v>27</v>
      </c>
      <c r="D11" s="93"/>
      <c r="E11" s="93"/>
      <c r="F11" s="94"/>
      <c r="H11" s="98" t="s">
        <v>204</v>
      </c>
      <c r="I11" s="96">
        <f>L4</f>
        <v>17100</v>
      </c>
      <c r="J11" s="93" t="s">
        <v>27</v>
      </c>
      <c r="K11" s="93"/>
      <c r="L11" s="93"/>
      <c r="M11" s="94"/>
    </row>
    <row r="12" spans="1:13" x14ac:dyDescent="0.3">
      <c r="A12" s="98" t="s">
        <v>191</v>
      </c>
      <c r="B12" s="96">
        <f t="shared" si="0"/>
        <v>2000</v>
      </c>
      <c r="C12" s="93" t="s">
        <v>27</v>
      </c>
      <c r="D12" s="93"/>
      <c r="E12" s="93"/>
      <c r="F12" s="94"/>
      <c r="H12" s="98" t="s">
        <v>205</v>
      </c>
      <c r="I12" s="96">
        <f>L5</f>
        <v>900</v>
      </c>
      <c r="J12" s="93" t="s">
        <v>27</v>
      </c>
      <c r="K12" s="93"/>
      <c r="L12" s="93"/>
      <c r="M12" s="94"/>
    </row>
    <row r="13" spans="1:13" x14ac:dyDescent="0.3">
      <c r="A13" s="98" t="s">
        <v>192</v>
      </c>
      <c r="B13" s="96">
        <f t="shared" si="0"/>
        <v>4000</v>
      </c>
      <c r="C13" s="93" t="s">
        <v>27</v>
      </c>
      <c r="D13" s="93"/>
      <c r="E13" s="93"/>
      <c r="F13" s="94"/>
      <c r="H13" s="98" t="s">
        <v>206</v>
      </c>
      <c r="I13" s="96">
        <f>L6</f>
        <v>24750.000000000004</v>
      </c>
      <c r="J13" s="93" t="s">
        <v>27</v>
      </c>
      <c r="K13" s="93"/>
      <c r="L13" s="93"/>
      <c r="M13" s="94"/>
    </row>
    <row r="14" spans="1:13" x14ac:dyDescent="0.3">
      <c r="A14" s="98"/>
      <c r="B14" s="96"/>
      <c r="C14" s="93"/>
      <c r="D14" s="93"/>
      <c r="E14" s="93"/>
      <c r="F14" s="94"/>
      <c r="H14" s="98" t="s">
        <v>192</v>
      </c>
      <c r="I14" s="96">
        <f t="shared" ref="I14" si="1">L7</f>
        <v>120</v>
      </c>
      <c r="J14" s="93" t="s">
        <v>27</v>
      </c>
      <c r="K14" s="93"/>
      <c r="L14" s="93"/>
      <c r="M14" s="94"/>
    </row>
    <row r="15" spans="1:13" x14ac:dyDescent="0.3">
      <c r="A15" s="92"/>
      <c r="B15" s="93"/>
      <c r="C15" s="93"/>
      <c r="D15" s="93"/>
      <c r="E15" s="93"/>
      <c r="F15" s="94"/>
      <c r="H15" s="92"/>
      <c r="I15" s="93"/>
      <c r="J15" s="93"/>
      <c r="K15" s="93"/>
      <c r="L15" s="93"/>
      <c r="M15" s="94"/>
    </row>
    <row r="16" spans="1:13" x14ac:dyDescent="0.3">
      <c r="A16" s="99" t="s">
        <v>194</v>
      </c>
      <c r="B16" s="93"/>
      <c r="C16" s="93"/>
      <c r="D16" s="93"/>
      <c r="E16" s="93"/>
      <c r="F16" s="94"/>
      <c r="H16" s="99" t="s">
        <v>194</v>
      </c>
      <c r="I16" s="93"/>
      <c r="J16" s="93"/>
      <c r="K16" s="93"/>
      <c r="L16" s="93"/>
      <c r="M16" s="94"/>
    </row>
    <row r="17" spans="1:13" x14ac:dyDescent="0.3">
      <c r="A17" s="92"/>
      <c r="B17" s="95" t="s">
        <v>195</v>
      </c>
      <c r="C17" s="96">
        <f>B10</f>
        <v>10000</v>
      </c>
      <c r="D17" s="93" t="s">
        <v>27</v>
      </c>
      <c r="E17" s="93"/>
      <c r="F17" s="94"/>
      <c r="H17" s="92"/>
      <c r="I17" s="95" t="s">
        <v>207</v>
      </c>
      <c r="J17" s="96">
        <f>I10</f>
        <v>45000</v>
      </c>
      <c r="K17" s="93" t="s">
        <v>27</v>
      </c>
      <c r="L17" s="93"/>
      <c r="M17" s="94"/>
    </row>
    <row r="18" spans="1:13" x14ac:dyDescent="0.3">
      <c r="A18" s="92"/>
      <c r="B18" s="95" t="s">
        <v>196</v>
      </c>
      <c r="C18" s="96">
        <f>B11+B13</f>
        <v>5000</v>
      </c>
      <c r="D18" s="93" t="s">
        <v>27</v>
      </c>
      <c r="E18" s="93"/>
      <c r="F18" s="94"/>
      <c r="H18" s="92"/>
      <c r="I18" s="95" t="s">
        <v>208</v>
      </c>
      <c r="J18" s="96">
        <f>I14-I11</f>
        <v>-16980</v>
      </c>
      <c r="K18" s="93" t="s">
        <v>27</v>
      </c>
      <c r="L18" s="93"/>
      <c r="M18" s="94"/>
    </row>
    <row r="19" spans="1:13" x14ac:dyDescent="0.3">
      <c r="A19" s="92"/>
      <c r="B19" s="93"/>
      <c r="C19" s="93"/>
      <c r="D19" s="93"/>
      <c r="E19" s="93"/>
      <c r="F19" s="94"/>
      <c r="H19" s="92"/>
      <c r="I19" s="93"/>
      <c r="J19" s="93"/>
      <c r="K19" s="93"/>
      <c r="L19" s="93"/>
      <c r="M19" s="94"/>
    </row>
    <row r="20" spans="1:13" x14ac:dyDescent="0.3">
      <c r="A20" s="100"/>
      <c r="B20" s="101"/>
      <c r="C20" s="102" t="s">
        <v>197</v>
      </c>
      <c r="D20" s="101">
        <v>5.3999999999999999E-2</v>
      </c>
      <c r="E20" s="101" t="s">
        <v>198</v>
      </c>
      <c r="F20" s="94"/>
      <c r="H20" s="100"/>
      <c r="I20" s="101"/>
      <c r="J20" s="102" t="s">
        <v>197</v>
      </c>
      <c r="K20" s="101">
        <v>0.10100000000000001</v>
      </c>
      <c r="L20" s="101" t="s">
        <v>198</v>
      </c>
      <c r="M20" s="94"/>
    </row>
    <row r="21" spans="1:13" ht="15" thickBot="1" x14ac:dyDescent="0.35">
      <c r="A21" s="103"/>
      <c r="B21" s="104"/>
      <c r="C21" s="104"/>
      <c r="D21" s="104"/>
      <c r="E21" s="104"/>
      <c r="F21" s="105"/>
      <c r="H21" s="103"/>
      <c r="I21" s="104"/>
      <c r="J21" s="104"/>
      <c r="K21" s="104"/>
      <c r="L21" s="104"/>
      <c r="M21" s="10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0"/>
  <sheetViews>
    <sheetView topLeftCell="A2" zoomScale="115" zoomScaleNormal="115" workbookViewId="0">
      <selection activeCell="E17" sqref="E17"/>
    </sheetView>
  </sheetViews>
  <sheetFormatPr defaultColWidth="8.77734375" defaultRowHeight="13.8" x14ac:dyDescent="0.3"/>
  <cols>
    <col min="1" max="1" width="35.77734375" style="1" customWidth="1"/>
    <col min="2" max="4" width="10.77734375" style="1" customWidth="1"/>
    <col min="5" max="11" width="8.77734375" style="1"/>
    <col min="12" max="12" width="32.77734375" style="1" hidden="1" customWidth="1"/>
    <col min="13" max="17" width="14.77734375" style="1" hidden="1" customWidth="1"/>
    <col min="18" max="16384" width="8.77734375" style="1"/>
  </cols>
  <sheetData>
    <row r="1" spans="1:16" ht="62.25" hidden="1" customHeight="1" x14ac:dyDescent="0.3">
      <c r="A1" s="107" t="s">
        <v>99</v>
      </c>
      <c r="B1" s="107"/>
      <c r="C1" s="107"/>
      <c r="D1" s="107"/>
      <c r="L1" s="108" t="s">
        <v>100</v>
      </c>
      <c r="M1" s="108"/>
      <c r="N1" s="108"/>
      <c r="O1" s="108"/>
      <c r="P1" s="108"/>
    </row>
    <row r="2" spans="1:16" s="15" customFormat="1" ht="30" x14ac:dyDescent="0.35">
      <c r="A2" s="12" t="s">
        <v>0</v>
      </c>
      <c r="B2" s="13" t="s">
        <v>1</v>
      </c>
      <c r="C2" s="14" t="s">
        <v>81</v>
      </c>
      <c r="D2" s="14" t="s">
        <v>84</v>
      </c>
      <c r="L2" s="108" t="s">
        <v>145</v>
      </c>
      <c r="M2" s="108"/>
      <c r="N2" s="108"/>
      <c r="O2" s="108"/>
      <c r="P2" s="108"/>
    </row>
    <row r="3" spans="1:16" x14ac:dyDescent="0.3">
      <c r="A3" s="2"/>
      <c r="B3" s="3" t="s">
        <v>2</v>
      </c>
      <c r="C3" s="2"/>
      <c r="D3" s="4"/>
    </row>
    <row r="4" spans="1:16" ht="14.4" x14ac:dyDescent="0.3">
      <c r="A4" s="5" t="s">
        <v>3</v>
      </c>
      <c r="B4" s="5" t="s">
        <v>4</v>
      </c>
      <c r="C4" s="5">
        <v>3.2508000000000004</v>
      </c>
      <c r="D4" s="6">
        <v>56.1</v>
      </c>
      <c r="L4" s="35" t="s">
        <v>101</v>
      </c>
      <c r="M4" s="36" t="s">
        <v>102</v>
      </c>
      <c r="N4" s="39" t="s">
        <v>146</v>
      </c>
      <c r="O4" s="35" t="s">
        <v>103</v>
      </c>
      <c r="P4" s="35" t="s">
        <v>104</v>
      </c>
    </row>
    <row r="5" spans="1:16" s="18" customFormat="1" ht="14.4" x14ac:dyDescent="0.3">
      <c r="A5" s="16" t="s">
        <v>5</v>
      </c>
      <c r="B5" s="16" t="s">
        <v>6</v>
      </c>
      <c r="C5" s="16">
        <v>3.6</v>
      </c>
      <c r="D5" s="17">
        <v>56.1</v>
      </c>
      <c r="L5" t="s">
        <v>105</v>
      </c>
      <c r="M5" s="37">
        <v>28500</v>
      </c>
      <c r="N5" s="41">
        <f>C19*1000</f>
        <v>28200</v>
      </c>
      <c r="O5">
        <v>0.67600000000000005</v>
      </c>
      <c r="P5">
        <v>7.9169999999999998</v>
      </c>
    </row>
    <row r="6" spans="1:16" ht="14.4" x14ac:dyDescent="0.3">
      <c r="A6" s="5" t="s">
        <v>7</v>
      </c>
      <c r="B6" s="5" t="s">
        <v>8</v>
      </c>
      <c r="C6" s="5">
        <v>44.2</v>
      </c>
      <c r="D6" s="6">
        <v>64.2</v>
      </c>
      <c r="L6" t="s">
        <v>106</v>
      </c>
      <c r="M6" s="38" t="s">
        <v>107</v>
      </c>
      <c r="N6" s="40">
        <f>C63*1000</f>
        <v>20700</v>
      </c>
      <c r="O6" t="s">
        <v>108</v>
      </c>
      <c r="P6" t="s">
        <v>109</v>
      </c>
    </row>
    <row r="7" spans="1:16" ht="14.4" x14ac:dyDescent="0.3">
      <c r="A7" s="5" t="s">
        <v>9</v>
      </c>
      <c r="B7" s="5" t="s">
        <v>8</v>
      </c>
      <c r="C7" s="5">
        <v>40.200000000000003</v>
      </c>
      <c r="D7" s="6">
        <v>73.3</v>
      </c>
      <c r="L7" t="s">
        <v>110</v>
      </c>
      <c r="M7" s="37">
        <v>20000</v>
      </c>
      <c r="N7" s="42" t="s">
        <v>147</v>
      </c>
      <c r="O7">
        <v>0.47799999999999998</v>
      </c>
      <c r="P7">
        <v>5.556</v>
      </c>
    </row>
    <row r="8" spans="1:16" ht="14.4" x14ac:dyDescent="0.3">
      <c r="A8" s="5" t="s">
        <v>10</v>
      </c>
      <c r="B8" s="5" t="s">
        <v>8</v>
      </c>
      <c r="C8" s="5">
        <v>40.200000000000003</v>
      </c>
      <c r="D8" s="6">
        <v>73.3</v>
      </c>
      <c r="L8" t="s">
        <v>111</v>
      </c>
      <c r="M8" s="38" t="s">
        <v>112</v>
      </c>
      <c r="N8" s="42" t="s">
        <v>147</v>
      </c>
      <c r="O8" t="s">
        <v>113</v>
      </c>
      <c r="P8" t="s">
        <v>114</v>
      </c>
    </row>
    <row r="9" spans="1:16" ht="14.4" x14ac:dyDescent="0.3">
      <c r="A9" s="5" t="s">
        <v>11</v>
      </c>
      <c r="B9" s="5" t="s">
        <v>8</v>
      </c>
      <c r="C9" s="5">
        <v>25.8</v>
      </c>
      <c r="D9" s="6">
        <v>94.6</v>
      </c>
      <c r="L9" t="s">
        <v>115</v>
      </c>
      <c r="M9" s="38" t="s">
        <v>116</v>
      </c>
      <c r="N9" s="42" t="s">
        <v>147</v>
      </c>
      <c r="O9" t="s">
        <v>117</v>
      </c>
      <c r="P9" t="s">
        <v>118</v>
      </c>
    </row>
    <row r="10" spans="1:16" ht="14.4" x14ac:dyDescent="0.3">
      <c r="A10" s="5" t="s">
        <v>12</v>
      </c>
      <c r="B10" s="5" t="s">
        <v>8</v>
      </c>
      <c r="C10" s="5">
        <v>26.7</v>
      </c>
      <c r="D10" s="6">
        <v>98.3</v>
      </c>
      <c r="L10" t="s">
        <v>119</v>
      </c>
      <c r="M10" s="38" t="s">
        <v>120</v>
      </c>
      <c r="N10" s="41">
        <f>C41*1000</f>
        <v>38100</v>
      </c>
      <c r="O10" t="s">
        <v>121</v>
      </c>
      <c r="P10" t="s">
        <v>122</v>
      </c>
    </row>
    <row r="11" spans="1:16" ht="14.4" x14ac:dyDescent="0.3">
      <c r="A11" s="5" t="s">
        <v>13</v>
      </c>
      <c r="B11" s="5" t="s">
        <v>14</v>
      </c>
      <c r="C11" s="5">
        <v>27</v>
      </c>
      <c r="D11" s="6">
        <v>0</v>
      </c>
      <c r="L11" t="s">
        <v>123</v>
      </c>
      <c r="M11" s="38" t="s">
        <v>124</v>
      </c>
      <c r="N11" s="40">
        <f>C66*1000</f>
        <v>9760</v>
      </c>
      <c r="O11" t="s">
        <v>125</v>
      </c>
      <c r="P11" t="s">
        <v>126</v>
      </c>
    </row>
    <row r="12" spans="1:16" ht="14.4" x14ac:dyDescent="0.3">
      <c r="A12" s="5" t="s">
        <v>15</v>
      </c>
      <c r="B12" s="5" t="s">
        <v>14</v>
      </c>
      <c r="C12" s="5">
        <v>27</v>
      </c>
      <c r="D12" s="6">
        <v>0</v>
      </c>
      <c r="L12" t="s">
        <v>127</v>
      </c>
      <c r="M12" s="38" t="s">
        <v>128</v>
      </c>
      <c r="N12" s="42" t="s">
        <v>147</v>
      </c>
      <c r="O12" t="s">
        <v>129</v>
      </c>
      <c r="P12" t="s">
        <v>130</v>
      </c>
    </row>
    <row r="13" spans="1:16" ht="14.4" x14ac:dyDescent="0.3">
      <c r="A13" s="5" t="s">
        <v>16</v>
      </c>
      <c r="B13" s="5" t="s">
        <v>17</v>
      </c>
      <c r="C13" s="5">
        <v>2.844E-2</v>
      </c>
      <c r="D13" s="6">
        <v>0</v>
      </c>
      <c r="L13" t="s">
        <v>131</v>
      </c>
      <c r="M13" s="37">
        <v>40000</v>
      </c>
      <c r="N13" s="41">
        <f>C59*1000</f>
        <v>40604</v>
      </c>
      <c r="O13">
        <v>0.95499999999999996</v>
      </c>
      <c r="P13">
        <v>11.111000000000001</v>
      </c>
    </row>
    <row r="14" spans="1:16" ht="14.4" x14ac:dyDescent="0.3">
      <c r="A14" s="5" t="s">
        <v>18</v>
      </c>
      <c r="B14" s="5" t="s">
        <v>8</v>
      </c>
      <c r="C14" s="5">
        <v>14.6</v>
      </c>
      <c r="D14" s="6">
        <v>0</v>
      </c>
      <c r="L14" t="s">
        <v>132</v>
      </c>
      <c r="M14" s="37">
        <v>42300</v>
      </c>
      <c r="N14" s="41">
        <f>C28*1000</f>
        <v>42279</v>
      </c>
      <c r="O14">
        <v>1.01</v>
      </c>
      <c r="P14">
        <v>11.75</v>
      </c>
    </row>
    <row r="15" spans="1:16" ht="14.4" x14ac:dyDescent="0.3">
      <c r="A15" s="5" t="s">
        <v>19</v>
      </c>
      <c r="B15" s="5" t="s">
        <v>8</v>
      </c>
      <c r="C15" s="5">
        <v>40.200000000000003</v>
      </c>
      <c r="D15" s="6">
        <v>80.7</v>
      </c>
      <c r="L15" t="s">
        <v>133</v>
      </c>
      <c r="M15" s="37">
        <v>44000</v>
      </c>
      <c r="N15" s="41">
        <f>C47*1000</f>
        <v>44300</v>
      </c>
      <c r="O15">
        <v>1.0509999999999999</v>
      </c>
      <c r="P15">
        <v>12.222</v>
      </c>
    </row>
    <row r="16" spans="1:16" ht="14.4" x14ac:dyDescent="0.3">
      <c r="A16" s="5" t="s">
        <v>20</v>
      </c>
      <c r="B16" s="5" t="s">
        <v>8</v>
      </c>
      <c r="C16" s="5">
        <v>8.9</v>
      </c>
      <c r="D16" s="6">
        <v>107</v>
      </c>
      <c r="L16" t="s">
        <v>134</v>
      </c>
      <c r="M16" s="37">
        <v>40000</v>
      </c>
      <c r="N16" s="41">
        <f>C53*1000</f>
        <v>40200</v>
      </c>
      <c r="O16">
        <v>0.95499999999999996</v>
      </c>
      <c r="P16">
        <v>11.111000000000001</v>
      </c>
    </row>
    <row r="17" spans="1:16" ht="14.4" x14ac:dyDescent="0.3">
      <c r="A17" s="5" t="s">
        <v>21</v>
      </c>
      <c r="B17" s="5" t="s">
        <v>8</v>
      </c>
      <c r="C17" s="7">
        <v>45.7</v>
      </c>
      <c r="D17" s="6">
        <v>63.1</v>
      </c>
      <c r="E17" s="1">
        <f>C18/C17</f>
        <v>0.58499999999999996</v>
      </c>
      <c r="L17" t="s">
        <v>135</v>
      </c>
      <c r="M17" s="37">
        <v>46000</v>
      </c>
      <c r="N17" s="41">
        <f>C43*1000</f>
        <v>45949</v>
      </c>
      <c r="O17">
        <v>1.099</v>
      </c>
      <c r="P17">
        <v>12.778</v>
      </c>
    </row>
    <row r="18" spans="1:16" ht="14.4" x14ac:dyDescent="0.3">
      <c r="A18" s="5" t="s">
        <v>22</v>
      </c>
      <c r="B18" s="5" t="s">
        <v>14</v>
      </c>
      <c r="C18" s="5">
        <v>26.734500000000001</v>
      </c>
      <c r="D18" s="6">
        <v>63.1</v>
      </c>
      <c r="L18" t="s">
        <v>136</v>
      </c>
      <c r="M18" s="37">
        <v>47200</v>
      </c>
      <c r="N18" s="41">
        <v>48000</v>
      </c>
      <c r="O18">
        <v>1.1259999999999999</v>
      </c>
      <c r="P18">
        <v>13.1</v>
      </c>
    </row>
    <row r="19" spans="1:16" ht="14.4" x14ac:dyDescent="0.3">
      <c r="A19" s="5" t="s">
        <v>23</v>
      </c>
      <c r="B19" s="5" t="s">
        <v>8</v>
      </c>
      <c r="C19" s="5">
        <v>28.2</v>
      </c>
      <c r="D19" s="6">
        <v>94.6</v>
      </c>
      <c r="L19" t="s">
        <v>149</v>
      </c>
      <c r="M19" s="37">
        <v>45190</v>
      </c>
      <c r="N19" s="42" t="s">
        <v>152</v>
      </c>
      <c r="O19">
        <v>1.079</v>
      </c>
      <c r="P19">
        <v>12.553000000000001</v>
      </c>
    </row>
    <row r="20" spans="1:16" ht="14.4" x14ac:dyDescent="0.3">
      <c r="A20" s="5" t="s">
        <v>24</v>
      </c>
      <c r="B20" s="5" t="s">
        <v>8</v>
      </c>
      <c r="C20" s="5">
        <v>28.2</v>
      </c>
      <c r="D20" s="6">
        <v>107</v>
      </c>
      <c r="F20" s="24" t="s">
        <v>82</v>
      </c>
      <c r="G20" s="25"/>
      <c r="H20" s="25"/>
      <c r="I20" s="26"/>
      <c r="L20" t="s">
        <v>137</v>
      </c>
      <c r="M20" s="37">
        <v>13800</v>
      </c>
      <c r="N20" s="41">
        <f>C31*1000</f>
        <v>15600</v>
      </c>
      <c r="O20">
        <v>0.33</v>
      </c>
      <c r="P20">
        <v>3.8330000000000002</v>
      </c>
    </row>
    <row r="21" spans="1:16" ht="15" x14ac:dyDescent="0.35">
      <c r="A21" s="5" t="s">
        <v>25</v>
      </c>
      <c r="B21" s="5" t="s">
        <v>8</v>
      </c>
      <c r="C21" s="5">
        <v>38.700000000000003</v>
      </c>
      <c r="D21" s="6">
        <v>44.4</v>
      </c>
      <c r="F21" s="27" t="s">
        <v>83</v>
      </c>
      <c r="G21" s="28">
        <f>D22</f>
        <v>44.444444444444443</v>
      </c>
      <c r="H21" s="29" t="s">
        <v>87</v>
      </c>
      <c r="I21" s="30"/>
      <c r="L21" t="s">
        <v>138</v>
      </c>
      <c r="M21" s="37">
        <v>16800</v>
      </c>
      <c r="N21" s="42" t="s">
        <v>152</v>
      </c>
      <c r="O21">
        <v>0.40100000000000002</v>
      </c>
      <c r="P21">
        <v>4.6669999999999998</v>
      </c>
    </row>
    <row r="22" spans="1:16" s="18" customFormat="1" ht="15" x14ac:dyDescent="0.35">
      <c r="A22" s="16" t="s">
        <v>26</v>
      </c>
      <c r="B22" s="16" t="s">
        <v>27</v>
      </c>
      <c r="C22" s="16">
        <v>9</v>
      </c>
      <c r="D22" s="19">
        <v>44.444444444444443</v>
      </c>
      <c r="F22" s="27" t="s">
        <v>85</v>
      </c>
      <c r="G22" s="28">
        <f>G21/0.4</f>
        <v>111.1111111111111</v>
      </c>
      <c r="H22" s="29" t="s">
        <v>86</v>
      </c>
      <c r="I22" s="30"/>
      <c r="L22" t="s">
        <v>139</v>
      </c>
      <c r="M22" s="38" t="s">
        <v>140</v>
      </c>
      <c r="N22" s="42" t="s">
        <v>152</v>
      </c>
      <c r="O22" t="s">
        <v>141</v>
      </c>
      <c r="P22" t="s">
        <v>142</v>
      </c>
    </row>
    <row r="23" spans="1:16" ht="15" x14ac:dyDescent="0.35">
      <c r="A23" s="5" t="s">
        <v>28</v>
      </c>
      <c r="B23" s="5" t="s">
        <v>8</v>
      </c>
      <c r="C23" s="5">
        <v>46.4</v>
      </c>
      <c r="D23" s="6">
        <v>61.6</v>
      </c>
      <c r="F23" s="27" t="s">
        <v>85</v>
      </c>
      <c r="G23" s="28">
        <f>G22/0.277777777777777</f>
        <v>400.00000000000108</v>
      </c>
      <c r="H23" s="29" t="s">
        <v>88</v>
      </c>
      <c r="I23" s="30"/>
      <c r="L23" t="s">
        <v>143</v>
      </c>
      <c r="M23" s="37">
        <v>1000</v>
      </c>
      <c r="N23" s="42" t="s">
        <v>148</v>
      </c>
      <c r="O23">
        <v>2.4E-2</v>
      </c>
      <c r="P23">
        <v>0.27800000000000002</v>
      </c>
    </row>
    <row r="24" spans="1:16" ht="15" x14ac:dyDescent="0.35">
      <c r="A24" s="5" t="s">
        <v>29</v>
      </c>
      <c r="B24" s="5" t="s">
        <v>8</v>
      </c>
      <c r="C24" s="5">
        <v>38.700000000000003</v>
      </c>
      <c r="D24" s="6">
        <v>44.4</v>
      </c>
      <c r="F24" s="31" t="s">
        <v>85</v>
      </c>
      <c r="G24" s="32">
        <f>G23</f>
        <v>400.00000000000108</v>
      </c>
      <c r="H24" s="33" t="s">
        <v>89</v>
      </c>
      <c r="I24" s="34"/>
      <c r="L24" t="s">
        <v>144</v>
      </c>
      <c r="M24" s="37">
        <v>3600</v>
      </c>
      <c r="N24" s="42" t="s">
        <v>148</v>
      </c>
      <c r="O24">
        <v>8.5999999999999993E-2</v>
      </c>
      <c r="P24">
        <v>1</v>
      </c>
    </row>
    <row r="25" spans="1:16" ht="14.4" x14ac:dyDescent="0.3">
      <c r="A25" s="5" t="s">
        <v>30</v>
      </c>
      <c r="B25" s="5" t="s">
        <v>8</v>
      </c>
      <c r="C25" s="5">
        <v>14.6</v>
      </c>
      <c r="D25" s="8">
        <v>5.5075342465753428E-2</v>
      </c>
      <c r="L25"/>
      <c r="M25"/>
      <c r="N25"/>
      <c r="O25"/>
      <c r="P25"/>
    </row>
    <row r="26" spans="1:16" x14ac:dyDescent="0.3">
      <c r="A26" s="5" t="s">
        <v>31</v>
      </c>
      <c r="B26" s="5" t="s">
        <v>8</v>
      </c>
      <c r="C26" s="5">
        <v>28.2</v>
      </c>
      <c r="D26" s="6">
        <v>107</v>
      </c>
    </row>
    <row r="27" spans="1:16" s="18" customFormat="1" x14ac:dyDescent="0.3">
      <c r="A27" s="16" t="s">
        <v>32</v>
      </c>
      <c r="B27" s="16" t="s">
        <v>14</v>
      </c>
      <c r="C27" s="16">
        <v>35.937150000000003</v>
      </c>
      <c r="D27" s="17">
        <v>74.099999999999994</v>
      </c>
      <c r="E27" s="18">
        <f>C27/C28</f>
        <v>0.85</v>
      </c>
      <c r="F27" s="18" t="s">
        <v>78</v>
      </c>
    </row>
    <row r="28" spans="1:16" x14ac:dyDescent="0.3">
      <c r="A28" s="5" t="s">
        <v>33</v>
      </c>
      <c r="B28" s="5" t="s">
        <v>8</v>
      </c>
      <c r="C28" s="5">
        <v>42.279000000000003</v>
      </c>
      <c r="D28" s="6">
        <v>74.099999999999994</v>
      </c>
      <c r="F28" s="20" t="s">
        <v>150</v>
      </c>
    </row>
    <row r="29" spans="1:16" x14ac:dyDescent="0.3">
      <c r="A29" s="5" t="s">
        <v>34</v>
      </c>
      <c r="B29" s="5" t="s">
        <v>35</v>
      </c>
      <c r="C29" s="5">
        <v>35.937150000000003</v>
      </c>
      <c r="D29" s="6">
        <v>74.099999999999994</v>
      </c>
    </row>
    <row r="30" spans="1:16" x14ac:dyDescent="0.3">
      <c r="A30" s="5" t="s">
        <v>36</v>
      </c>
      <c r="B30" s="5" t="s">
        <v>8</v>
      </c>
      <c r="C30" s="5">
        <v>2.4700000000000002</v>
      </c>
      <c r="D30" s="6">
        <v>260</v>
      </c>
    </row>
    <row r="31" spans="1:16" x14ac:dyDescent="0.3">
      <c r="A31" s="5" t="s">
        <v>37</v>
      </c>
      <c r="B31" s="5" t="s">
        <v>8</v>
      </c>
      <c r="C31" s="5">
        <v>15.6</v>
      </c>
      <c r="D31" s="6">
        <v>0</v>
      </c>
    </row>
    <row r="32" spans="1:16" x14ac:dyDescent="0.3">
      <c r="A32" s="5" t="s">
        <v>38</v>
      </c>
      <c r="B32" s="5" t="s">
        <v>8</v>
      </c>
      <c r="C32" s="5">
        <v>29.5</v>
      </c>
      <c r="D32" s="6">
        <v>0</v>
      </c>
    </row>
    <row r="33" spans="1:6" x14ac:dyDescent="0.3">
      <c r="A33" s="5" t="s">
        <v>39</v>
      </c>
      <c r="B33" s="5" t="s">
        <v>14</v>
      </c>
      <c r="C33" s="5">
        <v>34.492800000000003</v>
      </c>
      <c r="D33" s="6">
        <v>71.900000000000006</v>
      </c>
      <c r="E33" s="1">
        <f>C33/C34</f>
        <v>0.8</v>
      </c>
    </row>
    <row r="34" spans="1:6" x14ac:dyDescent="0.3">
      <c r="A34" s="5" t="s">
        <v>40</v>
      </c>
      <c r="B34" s="5" t="s">
        <v>8</v>
      </c>
      <c r="C34" s="5">
        <v>43.116</v>
      </c>
      <c r="D34" s="6">
        <v>71.900000000000006</v>
      </c>
    </row>
    <row r="35" spans="1:6" x14ac:dyDescent="0.3">
      <c r="A35" s="5" t="s">
        <v>41</v>
      </c>
      <c r="B35" s="5" t="s">
        <v>17</v>
      </c>
      <c r="C35" s="5">
        <v>1.2625000000000001E-2</v>
      </c>
      <c r="D35" s="6">
        <v>155.21</v>
      </c>
    </row>
    <row r="36" spans="1:6" x14ac:dyDescent="0.3">
      <c r="A36" s="5" t="s">
        <v>42</v>
      </c>
      <c r="B36" s="5" t="s">
        <v>8</v>
      </c>
      <c r="C36" s="5">
        <v>10.1</v>
      </c>
      <c r="D36" s="6">
        <v>155.21</v>
      </c>
    </row>
    <row r="37" spans="1:6" x14ac:dyDescent="0.3">
      <c r="A37" s="5" t="s">
        <v>43</v>
      </c>
      <c r="B37" s="5" t="s">
        <v>8</v>
      </c>
      <c r="C37" s="5">
        <v>28</v>
      </c>
      <c r="D37" s="6">
        <v>80.7</v>
      </c>
    </row>
    <row r="38" spans="1:6" x14ac:dyDescent="0.3">
      <c r="A38" s="5" t="s">
        <v>44</v>
      </c>
      <c r="B38" s="45" t="s">
        <v>8</v>
      </c>
      <c r="C38" s="5">
        <v>34.492800000000003</v>
      </c>
      <c r="D38" s="6">
        <v>71.900000000000006</v>
      </c>
      <c r="E38" s="43">
        <f>C38/C39</f>
        <v>0.8</v>
      </c>
    </row>
    <row r="39" spans="1:6" x14ac:dyDescent="0.3">
      <c r="A39" s="5" t="s">
        <v>45</v>
      </c>
      <c r="B39" s="5" t="s">
        <v>8</v>
      </c>
      <c r="C39" s="5">
        <v>43.116</v>
      </c>
      <c r="D39" s="6">
        <v>71.900000000000006</v>
      </c>
    </row>
    <row r="40" spans="1:6" x14ac:dyDescent="0.3">
      <c r="A40" s="5" t="s">
        <v>46</v>
      </c>
      <c r="B40" s="5" t="s">
        <v>14</v>
      </c>
      <c r="C40" s="5">
        <v>32.384999999999998</v>
      </c>
      <c r="D40" s="6">
        <v>73.3</v>
      </c>
    </row>
    <row r="41" spans="1:6" x14ac:dyDescent="0.3">
      <c r="A41" s="5" t="s">
        <v>47</v>
      </c>
      <c r="B41" s="5" t="s">
        <v>8</v>
      </c>
      <c r="C41" s="5">
        <v>38.1</v>
      </c>
      <c r="D41" s="6">
        <v>73.3</v>
      </c>
      <c r="E41" s="1">
        <f>C41/C40</f>
        <v>1.1764705882352942</v>
      </c>
    </row>
    <row r="42" spans="1:6" x14ac:dyDescent="0.3">
      <c r="A42" s="5" t="s">
        <v>48</v>
      </c>
      <c r="B42" s="5" t="s">
        <v>8</v>
      </c>
      <c r="C42" s="9">
        <v>11.9</v>
      </c>
      <c r="D42" s="6">
        <v>101</v>
      </c>
    </row>
    <row r="43" spans="1:6" x14ac:dyDescent="0.3">
      <c r="A43" s="5" t="s">
        <v>49</v>
      </c>
      <c r="B43" s="5" t="s">
        <v>8</v>
      </c>
      <c r="C43" s="5">
        <v>45.948999999999998</v>
      </c>
      <c r="D43" s="6">
        <v>63.1</v>
      </c>
    </row>
    <row r="44" spans="1:6" s="18" customFormat="1" x14ac:dyDescent="0.3">
      <c r="A44" s="16" t="s">
        <v>50</v>
      </c>
      <c r="B44" s="16" t="s">
        <v>14</v>
      </c>
      <c r="C44" s="16">
        <v>25.27195</v>
      </c>
      <c r="D44" s="17">
        <v>63.1</v>
      </c>
      <c r="E44" s="44">
        <f>C44/C43</f>
        <v>0.55000000000000004</v>
      </c>
    </row>
    <row r="45" spans="1:6" x14ac:dyDescent="0.3">
      <c r="A45" s="5" t="s">
        <v>51</v>
      </c>
      <c r="B45" s="5" t="s">
        <v>8</v>
      </c>
      <c r="C45" s="5">
        <v>50</v>
      </c>
      <c r="D45" s="6">
        <v>54.9</v>
      </c>
    </row>
    <row r="46" spans="1:6" x14ac:dyDescent="0.3">
      <c r="A46" s="5" t="s">
        <v>52</v>
      </c>
      <c r="B46" s="5" t="s">
        <v>17</v>
      </c>
      <c r="C46" s="5">
        <v>3.585E-2</v>
      </c>
      <c r="D46" s="6">
        <v>54.9</v>
      </c>
    </row>
    <row r="47" spans="1:6" s="18" customFormat="1" x14ac:dyDescent="0.3">
      <c r="A47" s="16" t="s">
        <v>53</v>
      </c>
      <c r="B47" s="16" t="s">
        <v>8</v>
      </c>
      <c r="C47" s="16">
        <v>44.3</v>
      </c>
      <c r="D47" s="17">
        <v>69.3</v>
      </c>
    </row>
    <row r="48" spans="1:6" s="23" customFormat="1" x14ac:dyDescent="0.3">
      <c r="A48" s="21" t="s">
        <v>79</v>
      </c>
      <c r="B48" s="21" t="s">
        <v>14</v>
      </c>
      <c r="C48" s="21">
        <f>C47*E48</f>
        <v>33.4465</v>
      </c>
      <c r="D48" s="22">
        <f>D47</f>
        <v>69.3</v>
      </c>
      <c r="E48" s="23">
        <v>0.755</v>
      </c>
      <c r="F48" s="23" t="s">
        <v>80</v>
      </c>
    </row>
    <row r="49" spans="1:6" x14ac:dyDescent="0.3">
      <c r="A49" s="5" t="s">
        <v>54</v>
      </c>
      <c r="B49" s="5" t="s">
        <v>8</v>
      </c>
      <c r="C49" s="5">
        <v>44.5</v>
      </c>
      <c r="D49" s="6">
        <v>73.3</v>
      </c>
    </row>
    <row r="50" spans="1:6" x14ac:dyDescent="0.3">
      <c r="A50" s="5" t="s">
        <v>55</v>
      </c>
      <c r="B50" s="5" t="s">
        <v>8</v>
      </c>
      <c r="C50" s="5">
        <v>27.5</v>
      </c>
      <c r="D50" s="6">
        <v>77</v>
      </c>
    </row>
    <row r="51" spans="1:6" x14ac:dyDescent="0.3">
      <c r="A51" s="5" t="s">
        <v>56</v>
      </c>
      <c r="B51" s="5" t="s">
        <v>8</v>
      </c>
      <c r="C51" s="5">
        <v>50.4</v>
      </c>
      <c r="D51" s="6">
        <v>0</v>
      </c>
    </row>
    <row r="52" spans="1:6" x14ac:dyDescent="0.3">
      <c r="A52" s="5" t="s">
        <v>57</v>
      </c>
      <c r="B52" s="5" t="s">
        <v>8</v>
      </c>
      <c r="C52" s="5">
        <v>7.06</v>
      </c>
      <c r="D52" s="6">
        <v>182</v>
      </c>
    </row>
    <row r="53" spans="1:6" x14ac:dyDescent="0.3">
      <c r="A53" s="5" t="s">
        <v>58</v>
      </c>
      <c r="B53" s="5" t="s">
        <v>8</v>
      </c>
      <c r="C53" s="5">
        <v>40.200000000000003</v>
      </c>
      <c r="D53" s="6">
        <v>73.3</v>
      </c>
    </row>
    <row r="54" spans="1:6" x14ac:dyDescent="0.3">
      <c r="A54" s="5" t="s">
        <v>59</v>
      </c>
      <c r="B54" s="5" t="s">
        <v>8</v>
      </c>
      <c r="C54" s="5">
        <v>32.5</v>
      </c>
      <c r="D54" s="6">
        <v>97.5</v>
      </c>
    </row>
    <row r="55" spans="1:6" x14ac:dyDescent="0.3">
      <c r="A55" s="5" t="s">
        <v>60</v>
      </c>
      <c r="B55" s="5" t="s">
        <v>8</v>
      </c>
      <c r="C55" s="5">
        <v>46.2</v>
      </c>
      <c r="D55" s="6">
        <v>63.1</v>
      </c>
    </row>
    <row r="56" spans="1:6" x14ac:dyDescent="0.3">
      <c r="A56" s="5" t="s">
        <v>61</v>
      </c>
      <c r="B56" s="5" t="s">
        <v>14</v>
      </c>
      <c r="C56" s="5">
        <v>24.301200000000001</v>
      </c>
      <c r="D56" s="6">
        <v>63.1</v>
      </c>
    </row>
    <row r="57" spans="1:6" x14ac:dyDescent="0.3">
      <c r="A57" s="5" t="s">
        <v>62</v>
      </c>
      <c r="B57" s="5" t="s">
        <v>8</v>
      </c>
      <c r="C57" s="5">
        <v>49.5</v>
      </c>
      <c r="D57" s="6">
        <v>57.6</v>
      </c>
    </row>
    <row r="58" spans="1:6" x14ac:dyDescent="0.3">
      <c r="A58" s="5" t="s">
        <v>63</v>
      </c>
      <c r="B58" s="5" t="s">
        <v>8</v>
      </c>
      <c r="C58" s="5">
        <v>43</v>
      </c>
      <c r="D58" s="6">
        <v>73.3</v>
      </c>
    </row>
    <row r="59" spans="1:6" x14ac:dyDescent="0.3">
      <c r="A59" s="5" t="s">
        <v>64</v>
      </c>
      <c r="B59" s="5" t="s">
        <v>8</v>
      </c>
      <c r="C59" s="5">
        <v>40.603999999999999</v>
      </c>
      <c r="D59" s="6">
        <v>77.400000000000006</v>
      </c>
      <c r="F59" s="18" t="s">
        <v>151</v>
      </c>
    </row>
    <row r="60" spans="1:6" x14ac:dyDescent="0.3">
      <c r="A60" s="5" t="s">
        <v>65</v>
      </c>
      <c r="B60" s="5" t="s">
        <v>8</v>
      </c>
      <c r="C60" s="5">
        <v>42.3</v>
      </c>
      <c r="D60" s="6">
        <v>73.3</v>
      </c>
    </row>
    <row r="61" spans="1:6" x14ac:dyDescent="0.3">
      <c r="A61" s="5" t="s">
        <v>66</v>
      </c>
      <c r="B61" s="5" t="s">
        <v>8</v>
      </c>
      <c r="C61" s="5">
        <v>50.4</v>
      </c>
      <c r="D61" s="6">
        <v>0</v>
      </c>
    </row>
    <row r="62" spans="1:6" x14ac:dyDescent="0.3">
      <c r="A62" s="5" t="s">
        <v>67</v>
      </c>
      <c r="B62" s="5" t="s">
        <v>8</v>
      </c>
      <c r="C62" s="5">
        <v>40.200000000000003</v>
      </c>
      <c r="D62" s="6">
        <v>73.3</v>
      </c>
    </row>
    <row r="63" spans="1:6" s="18" customFormat="1" x14ac:dyDescent="0.3">
      <c r="A63" s="16" t="s">
        <v>68</v>
      </c>
      <c r="B63" s="16" t="s">
        <v>8</v>
      </c>
      <c r="C63" s="16">
        <v>20.7</v>
      </c>
      <c r="D63" s="17">
        <v>97.5</v>
      </c>
    </row>
    <row r="64" spans="1:6" x14ac:dyDescent="0.3">
      <c r="A64" s="5" t="s">
        <v>69</v>
      </c>
      <c r="B64" s="5" t="s">
        <v>8</v>
      </c>
      <c r="C64" s="5">
        <v>50.4</v>
      </c>
      <c r="D64" s="6">
        <v>0</v>
      </c>
    </row>
    <row r="65" spans="1:4" x14ac:dyDescent="0.3">
      <c r="A65" s="5" t="s">
        <v>70</v>
      </c>
      <c r="B65" s="5" t="s">
        <v>8</v>
      </c>
      <c r="C65" s="5">
        <v>18.899999999999999</v>
      </c>
      <c r="D65" s="6">
        <v>96.1</v>
      </c>
    </row>
    <row r="66" spans="1:4" x14ac:dyDescent="0.3">
      <c r="A66" s="5" t="s">
        <v>71</v>
      </c>
      <c r="B66" s="5" t="s">
        <v>8</v>
      </c>
      <c r="C66" s="5">
        <v>9.76</v>
      </c>
      <c r="D66" s="6">
        <v>106</v>
      </c>
    </row>
    <row r="67" spans="1:4" x14ac:dyDescent="0.3">
      <c r="A67" s="5" t="s">
        <v>72</v>
      </c>
      <c r="B67" s="5" t="s">
        <v>8</v>
      </c>
      <c r="C67" s="5">
        <v>14.6</v>
      </c>
      <c r="D67" s="6">
        <v>0</v>
      </c>
    </row>
    <row r="68" spans="1:4" x14ac:dyDescent="0.3">
      <c r="A68" s="5" t="s">
        <v>73</v>
      </c>
      <c r="B68" s="5" t="s">
        <v>8</v>
      </c>
      <c r="C68" s="5">
        <v>47.3</v>
      </c>
      <c r="D68" s="6">
        <v>63.1</v>
      </c>
    </row>
    <row r="69" spans="1:4" x14ac:dyDescent="0.3">
      <c r="A69" s="5" t="s">
        <v>74</v>
      </c>
      <c r="B69" s="5" t="s">
        <v>8</v>
      </c>
      <c r="C69" s="5">
        <v>40.200000000000003</v>
      </c>
      <c r="D69" s="6">
        <v>73.3</v>
      </c>
    </row>
    <row r="70" spans="1:4" x14ac:dyDescent="0.3">
      <c r="A70" s="10" t="s">
        <v>75</v>
      </c>
      <c r="B70" s="10" t="s">
        <v>8</v>
      </c>
      <c r="C70" s="10">
        <v>15.6</v>
      </c>
      <c r="D70" s="11">
        <v>0</v>
      </c>
    </row>
  </sheetData>
  <mergeCells count="3">
    <mergeCell ref="A1:D1"/>
    <mergeCell ref="L1:P1"/>
    <mergeCell ref="L2:P2"/>
  </mergeCells>
  <pageMargins left="0.70866141732283472" right="0.70866141732283472" top="0.74803149606299213" bottom="0.74803149606299213" header="0.31496062992125984" footer="0.31496062992125984"/>
  <pageSetup scale="70" orientation="portrait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1BB30E5739F4A93FBA975675BA33E" ma:contentTypeVersion="11" ma:contentTypeDescription="Een nieuw document maken." ma:contentTypeScope="" ma:versionID="51cd50373296442b714164e0444c4190">
  <xsd:schema xmlns:xsd="http://www.w3.org/2001/XMLSchema" xmlns:xs="http://www.w3.org/2001/XMLSchema" xmlns:p="http://schemas.microsoft.com/office/2006/metadata/properties" xmlns:ns2="ddff576a-dbbc-4494-a6a3-7f20f9e3b96e" xmlns:ns3="6f1249d8-8563-47e1-b628-fdc44376b021" targetNamespace="http://schemas.microsoft.com/office/2006/metadata/properties" ma:root="true" ma:fieldsID="b64ff0c0949c1d79f11d6872cd790a2e" ns2:_="" ns3:_="">
    <xsd:import namespace="ddff576a-dbbc-4494-a6a3-7f20f9e3b96e"/>
    <xsd:import namespace="6f1249d8-8563-47e1-b628-fdc44376b0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576a-dbbc-4494-a6a3-7f20f9e3b9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249d8-8563-47e1-b628-fdc44376b0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989B6-07E5-4364-A1FF-067C02978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576a-dbbc-4494-a6a3-7f20f9e3b96e"/>
    <ds:schemaRef ds:uri="6f1249d8-8563-47e1-b628-fdc44376b0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32161B-4FDC-4C5C-ABF4-75C87223A6F8}">
  <ds:schemaRefs>
    <ds:schemaRef ds:uri="6f1249d8-8563-47e1-b628-fdc44376b02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dff576a-dbbc-4494-a6a3-7f20f9e3b96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EE425AE-578E-4F50-8025-D0B5877DC3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Energiegebruik</vt:lpstr>
      <vt:lpstr>Schema</vt:lpstr>
      <vt:lpstr>Rekenvoorbeelden</vt:lpstr>
      <vt:lpstr>Energievectoren</vt:lpstr>
      <vt:lpstr>Energiegebruik!Afdrukbereik</vt:lpstr>
    </vt:vector>
  </TitlesOfParts>
  <Company>Vlaamse Overheid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Joris Recko</dc:creator>
  <cp:lastModifiedBy>Cousaert Christophe</cp:lastModifiedBy>
  <cp:lastPrinted>2021-06-15T14:10:14Z</cp:lastPrinted>
  <dcterms:created xsi:type="dcterms:W3CDTF">2014-11-20T13:19:25Z</dcterms:created>
  <dcterms:modified xsi:type="dcterms:W3CDTF">2023-06-13T14:40:32Z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0x010100D151BB30E5739F4A93FBA975675BA33E</vt:lpwstr>
  </property>
</Properties>
</file>