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fasat14.sharepoint.com/sites/CFA-SAT/Documents partages/QUALITÉ/PROCESSIUM/PROCEDURES/FORMULAIRE DE LIAISON/"/>
    </mc:Choice>
  </mc:AlternateContent>
  <xr:revisionPtr revIDLastSave="1232" documentId="13_ncr:1_{BBF04281-FD40-42FF-939B-BE1BF7994CB4}" xr6:coauthVersionLast="47" xr6:coauthVersionMax="47" xr10:uidLastSave="{EA53C3A2-AF36-4DEC-8832-45AB4D17D1D4}"/>
  <bookViews>
    <workbookView xWindow="-96" yWindow="-96" windowWidth="23232" windowHeight="12432" xr2:uid="{DBA2A5C6-041F-4AB8-85FC-AD7BF01A35F5}"/>
  </bookViews>
  <sheets>
    <sheet name="FORMULAIRE APPRENTISSAGE" sheetId="3" r:id="rId1"/>
    <sheet name="BDD_CERFA_APPRENTISSAGE" sheetId="4" state="hidden" r:id="rId2"/>
    <sheet name="LISTES" sheetId="2" state="veryHidden" r:id="rId3"/>
  </sheets>
  <definedNames>
    <definedName name="age">BDD_CERFA_APPRENTISSAGE!$B$3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X9" i="4" l="1"/>
  <c r="J69" i="3"/>
  <c r="BI9" i="4" s="1"/>
  <c r="J70" i="3"/>
  <c r="BJ9" i="4" s="1"/>
  <c r="CZ2" i="4" a="1"/>
  <c r="CZ2" i="4" s="1"/>
  <c r="BC9" i="4"/>
  <c r="B3" i="4" s="1" a="1"/>
  <c r="B3" i="4" s="1"/>
  <c r="AG3" i="4" s="1" a="1"/>
  <c r="AG3" i="4" s="1"/>
  <c r="CY9" i="4"/>
  <c r="CX9" i="4"/>
  <c r="CW9" i="4"/>
  <c r="CX2" i="4" s="1" a="1"/>
  <c r="CX2" i="4" s="1"/>
  <c r="CV9" i="4"/>
  <c r="CU9" i="4"/>
  <c r="CT9" i="4"/>
  <c r="CS9" i="4"/>
  <c r="CR9" i="4"/>
  <c r="CQ9" i="4"/>
  <c r="CP9" i="4"/>
  <c r="CO9" i="4"/>
  <c r="CN9" i="4"/>
  <c r="CM9" i="4"/>
  <c r="CL9" i="4"/>
  <c r="CK9" i="4"/>
  <c r="CJ9" i="4"/>
  <c r="CI9" i="4"/>
  <c r="CJ2" i="4" s="1" a="1"/>
  <c r="CJ2" i="4" s="1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H9" i="4"/>
  <c r="BJ2" i="4" s="1" a="1"/>
  <c r="BJ2" i="4" s="1"/>
  <c r="BG9" i="4"/>
  <c r="BF9" i="4"/>
  <c r="BE9" i="4"/>
  <c r="BD9" i="4"/>
  <c r="BB9" i="4"/>
  <c r="BA9" i="4"/>
  <c r="AZ9" i="4"/>
  <c r="AY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CZ9" i="4"/>
  <c r="BI2" i="4" l="1" a="1"/>
  <c r="BI2" i="4" s="1"/>
  <c r="AX3" i="4" a="1"/>
  <c r="AX3" i="4" s="1"/>
  <c r="AZ3" i="4" a="1"/>
  <c r="AZ3" i="4" s="1"/>
  <c r="AT3" i="4" a="1"/>
  <c r="AT3" i="4" s="1"/>
  <c r="BA3" i="4" a="1"/>
  <c r="BA3" i="4" s="1"/>
  <c r="AW3" i="4" a="1"/>
  <c r="AW3" i="4" s="1"/>
  <c r="AV3" i="4" a="1"/>
  <c r="AV3" i="4" s="1"/>
  <c r="AY3" i="4" a="1"/>
  <c r="AY3" i="4" s="1"/>
  <c r="AU3" i="4" a="1"/>
  <c r="AU3" i="4" s="1"/>
  <c r="AS3" i="4" a="1"/>
  <c r="AS3" i="4" s="1"/>
  <c r="CK2" i="4" a="1"/>
  <c r="CK2" i="4" s="1"/>
  <c r="CK3" i="4" s="1" a="1"/>
  <c r="CK3" i="4" s="1"/>
  <c r="H3" i="4" a="1"/>
  <c r="H3" i="4" s="1"/>
  <c r="CT3" i="4" a="1"/>
  <c r="CT3" i="4" s="1"/>
  <c r="CD3" i="4" a="1"/>
  <c r="CD3" i="4" s="1"/>
  <c r="BJ3" i="4" a="1"/>
  <c r="BJ3" i="4" s="1"/>
  <c r="CS3" i="4" a="1"/>
  <c r="CS3" i="4" s="1"/>
  <c r="CG3" i="4" a="1"/>
  <c r="CG3" i="4" s="1"/>
  <c r="BY3" i="4" a="1"/>
  <c r="BY3" i="4" s="1"/>
  <c r="BU3" i="4" a="1"/>
  <c r="BU3" i="4" s="1"/>
  <c r="BM3" i="4" a="1"/>
  <c r="BM3" i="4" s="1"/>
  <c r="BE3" i="4" a="1"/>
  <c r="BE3" i="4" s="1"/>
  <c r="AO3" i="4" a="1"/>
  <c r="AO3" i="4" s="1"/>
  <c r="AK3" i="4" a="1"/>
  <c r="AK3" i="4" s="1"/>
  <c r="AC3" i="4" a="1"/>
  <c r="AC3" i="4" s="1"/>
  <c r="Y3" i="4" a="1"/>
  <c r="Y3" i="4" s="1"/>
  <c r="U3" i="4" a="1"/>
  <c r="U3" i="4" s="1"/>
  <c r="Q3" i="4" a="1"/>
  <c r="Q3" i="4" s="1"/>
  <c r="M3" i="4" a="1"/>
  <c r="M3" i="4" s="1"/>
  <c r="I3" i="4" a="1"/>
  <c r="I3" i="4" s="1"/>
  <c r="CV3" i="4" a="1"/>
  <c r="CV3" i="4" s="1"/>
  <c r="CJ3" i="4" a="1"/>
  <c r="CJ3" i="4" s="1"/>
  <c r="BX3" i="4" a="1"/>
  <c r="BX3" i="4" s="1"/>
  <c r="BL3" i="4" a="1"/>
  <c r="BL3" i="4" s="1"/>
  <c r="AJ3" i="4" a="1"/>
  <c r="AJ3" i="4" s="1"/>
  <c r="T3" i="4" a="1"/>
  <c r="T3" i="4" s="1"/>
  <c r="CR3" i="4" a="1"/>
  <c r="CR3" i="4" s="1"/>
  <c r="CF3" i="4" a="1"/>
  <c r="CF3" i="4" s="1"/>
  <c r="BT3" i="4" a="1"/>
  <c r="BT3" i="4" s="1"/>
  <c r="BH3" i="4" a="1"/>
  <c r="BH3" i="4" s="1"/>
  <c r="AN3" i="4" a="1"/>
  <c r="AN3" i="4" s="1"/>
  <c r="AB3" i="4" a="1"/>
  <c r="AB3" i="4" s="1"/>
  <c r="L3" i="4" a="1"/>
  <c r="L3" i="4" s="1"/>
  <c r="CQ3" i="4" a="1"/>
  <c r="CQ3" i="4" s="1"/>
  <c r="CI3" i="4" a="1"/>
  <c r="CI3" i="4" s="1"/>
  <c r="CA3" i="4" a="1"/>
  <c r="CA3" i="4" s="1"/>
  <c r="BS3" i="4" a="1"/>
  <c r="BS3" i="4" s="1"/>
  <c r="BK3" i="4" a="1"/>
  <c r="BK3" i="4" s="1"/>
  <c r="BC3" i="4" a="1"/>
  <c r="BC3" i="4" s="1"/>
  <c r="AM3" i="4" a="1"/>
  <c r="AM3" i="4" s="1"/>
  <c r="AA3" i="4" a="1"/>
  <c r="AA3" i="4" s="1"/>
  <c r="O3" i="4" a="1"/>
  <c r="O3" i="4" s="1"/>
  <c r="CZ3" i="4" a="1"/>
  <c r="CZ3" i="4" s="1"/>
  <c r="CN3" i="4" a="1"/>
  <c r="CN3" i="4" s="1"/>
  <c r="CB3" i="4" a="1"/>
  <c r="CB3" i="4" s="1"/>
  <c r="BP3" i="4" a="1"/>
  <c r="BP3" i="4" s="1"/>
  <c r="BD3" i="4" a="1"/>
  <c r="BD3" i="4" s="1"/>
  <c r="AR3" i="4" a="1"/>
  <c r="AR3" i="4" s="1"/>
  <c r="AF3" i="4" a="1"/>
  <c r="AF3" i="4" s="1"/>
  <c r="X3" i="4" a="1"/>
  <c r="X3" i="4" s="1"/>
  <c r="P3" i="4" a="1"/>
  <c r="P3" i="4" s="1"/>
  <c r="CY3" i="4" a="1"/>
  <c r="CY3" i="4" s="1"/>
  <c r="CU3" i="4" a="1"/>
  <c r="CU3" i="4" s="1"/>
  <c r="CM3" i="4" a="1"/>
  <c r="CM3" i="4" s="1"/>
  <c r="CE3" i="4" a="1"/>
  <c r="CE3" i="4" s="1"/>
  <c r="BW3" i="4" a="1"/>
  <c r="BW3" i="4" s="1"/>
  <c r="BO3" i="4" a="1"/>
  <c r="BO3" i="4" s="1"/>
  <c r="BG3" i="4" a="1"/>
  <c r="BG3" i="4" s="1"/>
  <c r="AQ3" i="4" a="1"/>
  <c r="AQ3" i="4" s="1"/>
  <c r="AI3" i="4" a="1"/>
  <c r="AI3" i="4" s="1"/>
  <c r="AE3" i="4" a="1"/>
  <c r="AE3" i="4" s="1"/>
  <c r="W3" i="4" a="1"/>
  <c r="W3" i="4" s="1"/>
  <c r="S3" i="4" a="1"/>
  <c r="S3" i="4" s="1"/>
  <c r="K3" i="4" a="1"/>
  <c r="K3" i="4" s="1"/>
  <c r="CX3" i="4" a="1"/>
  <c r="CX3" i="4" s="1"/>
  <c r="CH3" i="4" a="1"/>
  <c r="CH3" i="4" s="1"/>
  <c r="BR3" i="4" a="1"/>
  <c r="BR3" i="4" s="1"/>
  <c r="BF3" i="4" a="1"/>
  <c r="BF3" i="4" s="1"/>
  <c r="AP3" i="4" a="1"/>
  <c r="AP3" i="4" s="1"/>
  <c r="AH3" i="4" a="1"/>
  <c r="AH3" i="4" s="1"/>
  <c r="Z3" i="4" a="1"/>
  <c r="Z3" i="4" s="1"/>
  <c r="V3" i="4" a="1"/>
  <c r="V3" i="4" s="1"/>
  <c r="R3" i="4" a="1"/>
  <c r="R3" i="4" s="1"/>
  <c r="J3" i="4" a="1"/>
  <c r="J3" i="4" s="1"/>
  <c r="CP3" i="4" a="1"/>
  <c r="CP3" i="4" s="1"/>
  <c r="BZ3" i="4" a="1"/>
  <c r="BZ3" i="4" s="1"/>
  <c r="BN3" i="4" a="1"/>
  <c r="BN3" i="4" s="1"/>
  <c r="BB3" i="4" a="1"/>
  <c r="BB3" i="4" s="1"/>
  <c r="AL3" i="4" a="1"/>
  <c r="AL3" i="4" s="1"/>
  <c r="AD3" i="4" a="1"/>
  <c r="AD3" i="4" s="1"/>
  <c r="N3" i="4" a="1"/>
  <c r="N3" i="4" s="1"/>
  <c r="CL3" i="4" a="1"/>
  <c r="CL3" i="4" s="1"/>
  <c r="BV3" i="4" a="1"/>
  <c r="BV3" i="4" s="1"/>
  <c r="CW3" i="4" a="1"/>
  <c r="CW3" i="4" s="1"/>
  <c r="CO3" i="4" a="1"/>
  <c r="CO3" i="4" s="1"/>
  <c r="CC3" i="4" a="1"/>
  <c r="CC3" i="4" s="1"/>
  <c r="BQ3" i="4" a="1"/>
  <c r="BQ3" i="4" s="1"/>
  <c r="BI3" i="4" a="1"/>
  <c r="BI3" i="4" s="1"/>
  <c r="B15" i="2" a="1"/>
  <c r="E3" i="4" l="1"/>
  <c r="E4" i="4"/>
  <c r="F4" i="4"/>
  <c r="F3" i="4"/>
  <c r="B15" i="2"/>
  <c r="E6" i="4" l="1"/>
  <c r="J1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Yoann LE MOEL</author>
  </authors>
  <commentList>
    <comment ref="C4" authorId="0" shapeId="0" xr:uid="{10437C64-182E-45D2-B294-9126316D4CC5}">
      <text>
        <r>
          <rPr>
            <b/>
            <sz val="9"/>
            <color indexed="81"/>
            <rFont val="Tahoma"/>
            <family val="2"/>
          </rPr>
          <t>LIRE ATTENTIVEMENT CES NOTES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7" authorId="1" shapeId="0" xr:uid="{72B6F6AE-5D43-497D-98C3-6902F319C5AC}">
      <text>
        <r>
          <rPr>
            <b/>
            <sz val="9"/>
            <color indexed="81"/>
            <rFont val="Tahoma"/>
            <family val="2"/>
          </rPr>
          <t>Il s’agit du lieu principal d’exécution du contrat et non le siège social de l’entreprise ou le lieu de gestion (ressources humaines) du contrat.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9" authorId="0" shapeId="0" xr:uid="{4762F108-66B5-4639-AE19-9C5D5247F2BB}">
      <text>
        <r>
          <rPr>
            <b/>
            <sz val="9"/>
            <color indexed="81"/>
            <rFont val="Tahoma"/>
            <family val="2"/>
          </rPr>
          <t xml:space="preserve">LE CODE NAF : 
</t>
        </r>
        <r>
          <rPr>
            <sz val="9"/>
            <color indexed="81"/>
            <rFont val="Tahoma"/>
            <family val="2"/>
          </rPr>
          <t xml:space="preserve">
Nomenclature d’activités et des produits française correspondant à l’activité principale de l’établissement d’exécution du contrat.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Vous pouvez trouvez cette information avec votre SIRET sur Google.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1" authorId="0" shapeId="0" xr:uid="{28C997E1-3F5C-4BBA-AFC4-CC81A30A5165}">
      <text>
        <r>
          <rPr>
            <b/>
            <sz val="9"/>
            <color indexed="81"/>
            <rFont val="Tahoma"/>
            <family val="2"/>
          </rPr>
          <t xml:space="preserve">CONVENTION COLLECTIVE :
</t>
        </r>
        <r>
          <rPr>
            <sz val="9"/>
            <color indexed="81"/>
            <rFont val="Tahoma"/>
            <family val="2"/>
          </rPr>
          <t xml:space="preserve">Vous pouvez trouver cette information auprès de la personne qui gère la paie.
S’il n’y a pas de convention collective veuillez indiquer le code 9999, si la convention collective est en cours de négociation, veuillez indiquer le code 9998.
</t>
        </r>
      </text>
    </comment>
    <comment ref="G60" authorId="0" shapeId="0" xr:uid="{863C19A2-059E-4700-9B01-2D1D4C605728}">
      <text>
        <r>
          <rPr>
            <b/>
            <sz val="9"/>
            <color indexed="81"/>
            <rFont val="Tahoma"/>
            <family val="2"/>
          </rPr>
          <t>Au format : 01/01/1990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62" authorId="0" shapeId="0" xr:uid="{4F3B74D5-881E-47E7-B7F2-0D42961553EA}">
      <text>
        <r>
          <rPr>
            <b/>
            <sz val="9"/>
            <color indexed="81"/>
            <rFont val="Tahoma"/>
            <family val="2"/>
          </rPr>
          <t xml:space="preserve">DEPARTEMENT DE NAISSANCE :
</t>
        </r>
        <r>
          <rPr>
            <sz val="9"/>
            <color indexed="81"/>
            <rFont val="Tahoma"/>
            <family val="2"/>
          </rPr>
          <t>Indiquez le numéro du département.
Pour les personnes nées à l’étranger, indiquez 099.</t>
        </r>
      </text>
    </comment>
    <comment ref="G63" authorId="0" shapeId="0" xr:uid="{04838AF1-279F-4514-980A-40A3A2C60E14}">
      <text>
        <r>
          <rPr>
            <b/>
            <sz val="9"/>
            <color indexed="81"/>
            <rFont val="Tahoma"/>
            <family val="2"/>
          </rPr>
          <t>Assurez-vous que le salarié étranger, non citoyen européen, dispose au début du contrat d'un titre de séjour valable l'autorisant à travailler en France et d'une autorisation de travail délivrée dans le cadre de l'article L. 5221-5 du code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69" authorId="0" shapeId="0" xr:uid="{BDBEB035-1CC8-43F9-BD40-0BE6C8F64A79}">
      <text>
        <r>
          <rPr>
            <b/>
            <sz val="9"/>
            <color indexed="81"/>
            <rFont val="Tahoma"/>
            <family val="2"/>
          </rPr>
          <t xml:space="preserve">Equivalence jeunes : </t>
        </r>
        <r>
          <rPr>
            <sz val="9"/>
            <color indexed="81"/>
            <rFont val="Tahoma"/>
            <family val="2"/>
          </rPr>
          <t>A compter du 1er janvier 2024, pour les personnes âgées de 15 ans révolus à 20 ans, les titres suivants valent RQTH et ouvrent aux aménagements du contrat d’apprentissage (cf. article L. 5213-2 du code du travail) :</t>
        </r>
        <r>
          <rPr>
            <b/>
            <sz val="9"/>
            <color indexed="81"/>
            <rFont val="Tahoma"/>
            <family val="2"/>
          </rPr>
          <t xml:space="preserve">
    - notification de la Prestation de Compensation du Handicap (PCH) ;
    - notification de l’Allocation d’Education de l’Enfant Handicapé (AEEH) ;
    - le bénéfice d’un projet Personnalisé de Scolarisation (PPS) ;
Si vous bénéficiez de l’un de ces titres, indiquez « OUI » au champ « Equivalence jeunes » du cerfa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70" authorId="0" shapeId="0" xr:uid="{683A55F7-D729-4078-BB05-D29B875F1247}">
      <text>
        <r>
          <rPr>
            <b/>
            <sz val="9"/>
            <color indexed="81"/>
            <rFont val="Tahoma"/>
            <family val="2"/>
          </rPr>
          <t xml:space="preserve">Extension BOE : 
</t>
        </r>
        <r>
          <rPr>
            <sz val="9"/>
            <color indexed="81"/>
            <rFont val="Tahoma"/>
            <family val="2"/>
          </rPr>
          <t xml:space="preserve">A compter du 1er janvier 2024, les droits liés à la RQTH sont étendus aux personnes bénéficiaires de l'obligation d'emploi (BOE) hors ayants-droits (cf. article L. 5212-13-1 du code du travail) : 
Il convient d'indiquer OUI au champ « Extension BOE » du cerfa pour bénéficier des aménagements prévus pour les apprentis en situation de handicap
</t>
        </r>
      </text>
    </comment>
    <comment ref="C80" authorId="0" shapeId="0" xr:uid="{C153B58A-8315-436B-9441-7C0D85EF3DE8}">
      <text>
        <r>
          <rPr>
            <b/>
            <sz val="9"/>
            <color indexed="81"/>
            <rFont val="Tahoma"/>
            <family val="2"/>
          </rPr>
          <t>EXEMPLE :</t>
        </r>
        <r>
          <rPr>
            <sz val="9"/>
            <color indexed="81"/>
            <rFont val="Tahoma"/>
            <family val="2"/>
          </rPr>
          <t xml:space="preserve">
Avant le contrat d’apprentissage, le candidat, titulaire d’un baccalauréat était en première année de BTS qu’il souhaite poursuivre en apprentissage.
Dans la rubrique « L'APPRENTI.E », indiquez :
« diplôme le plus élevé = 42 - Baccalauréat général » ; 
« dernier diplôme ou titre préparé = 54 - Brevet Technicien Supérieur » ;
et « dernière classe suivie = 11 - l'apprenti a suivi la 1ère année et l'a validée ». 
Dans la rubrique formation, indiquez « diplôme ou titre visé = 54 ».</t>
        </r>
      </text>
    </comment>
    <comment ref="C82" authorId="0" shapeId="0" xr:uid="{449F7155-548A-4B50-ABC4-55DDD148B885}">
      <text>
        <r>
          <rPr>
            <b/>
            <sz val="9"/>
            <color indexed="81"/>
            <rFont val="Tahoma"/>
            <family val="2"/>
          </rPr>
          <t>EXEMPLE :</t>
        </r>
        <r>
          <rPr>
            <sz val="9"/>
            <color indexed="81"/>
            <rFont val="Tahoma"/>
            <family val="2"/>
          </rPr>
          <t xml:space="preserve">
Avant le contrat d’apprentissage, le candidat, titulaire d’un baccalauréat était en première année de BTS qu’il souhaite poursuivre en apprentissage.
Dans la rubrique « L'APPRENTI.E », indiquez :
« diplôme le plus élevé = 42 - Baccalauréat général » ; 
« dernier diplôme ou titre préparé = 54 - Brevet Technicien Supérieur » ;
et « dernière classe suivie = 11 - l'apprenti a suivi la 1ère année et l'a validée ». 
Dans la rubrique formation, indiquez « diplôme ou titre visé = 54 ».</t>
        </r>
      </text>
    </comment>
    <comment ref="C84" authorId="0" shapeId="0" xr:uid="{6C429CF9-1D11-4F54-B667-D402FF442D5A}">
      <text>
        <r>
          <rPr>
            <b/>
            <sz val="9"/>
            <color indexed="81"/>
            <rFont val="Tahoma"/>
            <family val="2"/>
          </rPr>
          <t>EXEMPLE :</t>
        </r>
        <r>
          <rPr>
            <sz val="9"/>
            <color indexed="81"/>
            <rFont val="Tahoma"/>
            <family val="2"/>
          </rPr>
          <t xml:space="preserve">
Avant le contrat d’apprentissage, le candidat, titulaire d’un baccalauréat était en première année de BTS qu’il souhaite poursuivre en apprentissage.
Dans la rubrique « L'APPRENTI.E », indiquez :
« diplôme le plus élevé = 42 - Baccalauréat général » ; 
« dernier diplôme ou titre préparé = 54 - Brevet Technicien Supérieur » ;
et « dernière classe suivie = 11 - l'apprenti a suivi la 1ère année et l'a validée ». 
Dans la rubrique formation, indiquez « diplôme ou titre visé = 54 ».</t>
        </r>
      </text>
    </comment>
    <comment ref="C86" authorId="0" shapeId="0" xr:uid="{F39846DA-8FC2-4D81-9C6C-8D773768F477}">
      <text>
        <r>
          <rPr>
            <b/>
            <sz val="9"/>
            <color indexed="81"/>
            <rFont val="Tahoma"/>
            <family val="2"/>
          </rPr>
          <t>EXEMPLE :</t>
        </r>
        <r>
          <rPr>
            <sz val="9"/>
            <color indexed="81"/>
            <rFont val="Tahoma"/>
            <family val="2"/>
          </rPr>
          <t xml:space="preserve">
Avant le contrat d’apprentissage, le candidat, titulaire d’un baccalauréat était en première année de BTS qu’il souhaite poursuivre en apprentissage.
Dans la rubrique « L'APPRENTI.E », indiquez :
« diplôme le plus élevé = 42 - Baccalauréat général » ; 
« dernier diplôme ou titre préparé = 54 - Brevet Technicien Supérieur » ;
et « dernière classe suivie = 11 - l'apprenti a suivi la 1ère année et l'a validée ». 
Dans la rubrique formation, indiquez « diplôme ou titre visé = 54 ».</t>
        </r>
      </text>
    </comment>
    <comment ref="C88" authorId="0" shapeId="0" xr:uid="{133EB77A-BA17-400E-9DF1-ECE26D471834}">
      <text>
        <r>
          <rPr>
            <b/>
            <sz val="9"/>
            <color indexed="81"/>
            <rFont val="Tahoma"/>
            <family val="2"/>
          </rPr>
          <t>EXEMPLE :</t>
        </r>
        <r>
          <rPr>
            <sz val="9"/>
            <color indexed="81"/>
            <rFont val="Tahoma"/>
            <family val="2"/>
          </rPr>
          <t xml:space="preserve">
Avant le contrat d’apprentissage, le candidat, titulaire d’un baccalauréat était en première année de BTS qu’il souhaite poursuivre en apprentissage.
Dans la rubrique « L'APPRENTI.E », indiquez :
« diplôme le plus élevé = 42 - Baccalauréat général » ; 
« dernier diplôme ou titre préparé = 54 - Brevet Technicien Supérieur » ;
et « dernière classe suivie = 11 - l'apprenti a suivi la 1ère année et l'a validée ». 
Dans la rubrique formation, indiquez « diplôme ou titre visé = 54 ».</t>
        </r>
      </text>
    </comment>
    <comment ref="C96" authorId="0" shapeId="0" xr:uid="{078651A5-8466-4C7E-B7B0-0618D38D5CB9}">
      <text>
        <r>
          <rPr>
            <b/>
            <sz val="9"/>
            <color indexed="81"/>
            <rFont val="Tahoma"/>
            <family val="2"/>
          </rPr>
          <t>Au format : 01/01/1990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96" authorId="0" shapeId="0" xr:uid="{903D7B4C-A3DF-4662-93FB-AD274341ECC5}">
      <text>
        <r>
          <rPr>
            <b/>
            <sz val="9"/>
            <color indexed="81"/>
            <rFont val="Tahoma"/>
            <family val="2"/>
          </rPr>
          <t>Au format : 01/01/1990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17" authorId="0" shapeId="0" xr:uid="{E8BFB344-D2F8-42D5-BE12-2B37C0348093}">
      <text>
        <r>
          <rPr>
            <b/>
            <sz val="9"/>
            <color indexed="81"/>
            <rFont val="Tahoma"/>
            <family val="2"/>
          </rPr>
          <t>LA GRILLE DE REMUNERATION BRUT EST DISPONIBLE SUR LE SITE INTERNET DU CFA (www.cfa-sat.fr)
Si les pourcentages de rémunération d'apprenti de votre convention collective sont mieux disant que le droit commun, merci de le préciser dans la zone "OBSERVATIONS" en bas du formulaire.</t>
        </r>
      </text>
    </comment>
    <comment ref="C119" authorId="0" shapeId="0" xr:uid="{B152EF35-D040-4911-95FF-1DFF8EAC1F82}">
      <text>
        <r>
          <rPr>
            <b/>
            <sz val="9"/>
            <color indexed="81"/>
            <rFont val="Tahoma"/>
            <family val="2"/>
          </rPr>
          <t>Vous pouvez trouver cette information auprès de votre cabinet comptable.</t>
        </r>
        <r>
          <rPr>
            <sz val="9"/>
            <color indexed="81"/>
            <rFont val="Tahoma"/>
            <family val="2"/>
          </rPr>
          <t xml:space="preserve">
Exemples :
- VAUBAN HUMANIS
- AG2R
- IRCANTEC
- ...
</t>
        </r>
      </text>
    </comment>
    <comment ref="C126" authorId="0" shapeId="0" xr:uid="{A347827E-8229-47D9-B040-6F6381EC4433}">
      <text>
        <r>
          <rPr>
            <sz val="9"/>
            <color indexed="81"/>
            <rFont val="Tahoma"/>
            <family val="2"/>
          </rPr>
          <t xml:space="preserve">CPJEPS = 38
Titre Pro (BMF, BEH) = 49
BPJEPS = 49
DEJEPS = 58
DESJEPS = 69
</t>
        </r>
      </text>
    </comment>
    <comment ref="C135" authorId="0" shapeId="0" xr:uid="{E99C20B4-F0D3-47C7-9448-4EE8F43ABB91}">
      <text>
        <r>
          <rPr>
            <b/>
            <sz val="9"/>
            <color indexed="81"/>
            <rFont val="Tahoma"/>
            <family val="2"/>
          </rPr>
          <t>Précisez ici, les pourcentages de rémunération d'apprenti de votre convention collective si ceux-ci sont mieux disant que le droit commun.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<sst xmlns="http://schemas.openxmlformats.org/spreadsheetml/2006/main" count="642" uniqueCount="395">
  <si>
    <t>L'EMPLOYEUR</t>
  </si>
  <si>
    <t>MODE CONTRACTUEL</t>
  </si>
  <si>
    <t>1 - CDD</t>
  </si>
  <si>
    <t>2 - CDI</t>
  </si>
  <si>
    <t>TYPE D'EMPLOYEUR</t>
  </si>
  <si>
    <t>PRIVE</t>
  </si>
  <si>
    <t>NOM EMPLOYEUR</t>
  </si>
  <si>
    <t>N°</t>
  </si>
  <si>
    <t>CP</t>
  </si>
  <si>
    <t>SIRET</t>
  </si>
  <si>
    <t>Voie</t>
  </si>
  <si>
    <t>Complément</t>
  </si>
  <si>
    <t>Commune</t>
  </si>
  <si>
    <t>Téléphone</t>
  </si>
  <si>
    <t>Courriel</t>
  </si>
  <si>
    <t>Type d'employeur</t>
  </si>
  <si>
    <t>TYPE_EMPLOYEUR</t>
  </si>
  <si>
    <t>Employeur spécifique</t>
  </si>
  <si>
    <t>EMPLOYEUR SPECIFIQUE</t>
  </si>
  <si>
    <t>CODE NAF/APE</t>
  </si>
  <si>
    <t>Effectif de l'entreprise</t>
  </si>
  <si>
    <t>Code IDCC de la convention</t>
  </si>
  <si>
    <t>L'APPRENTI.E</t>
  </si>
  <si>
    <t>PRENOM</t>
  </si>
  <si>
    <t>NOM</t>
  </si>
  <si>
    <t>Date de naissance</t>
  </si>
  <si>
    <t>Commune de naissance</t>
  </si>
  <si>
    <t>Sexe</t>
  </si>
  <si>
    <t>SEXE</t>
  </si>
  <si>
    <t>HOMME</t>
  </si>
  <si>
    <t>FEMME</t>
  </si>
  <si>
    <t>Nationalité</t>
  </si>
  <si>
    <t>OUI_NON</t>
  </si>
  <si>
    <t>OUI</t>
  </si>
  <si>
    <t>NON</t>
  </si>
  <si>
    <t>Situation avant ce contrat</t>
  </si>
  <si>
    <t>Dernière classe / année suivie</t>
  </si>
  <si>
    <t>REGIME SOCIAL</t>
  </si>
  <si>
    <t>2 - URSSAF</t>
  </si>
  <si>
    <t>1 - MSA</t>
  </si>
  <si>
    <t>DIPLOME ET TITRE</t>
  </si>
  <si>
    <t>Dernière année ou classe suivie par l’apprenti</t>
  </si>
  <si>
    <t>Situation avant contrat</t>
  </si>
  <si>
    <t>LE MAITRE D'APPRENTISSAGE</t>
  </si>
  <si>
    <t>MAITRE D'APPRENTISSAGE N°1</t>
  </si>
  <si>
    <t>MAITRE D'APPRENTISSAGE N°2</t>
  </si>
  <si>
    <t>Prénom</t>
  </si>
  <si>
    <t>N° de sécurité sociale</t>
  </si>
  <si>
    <t>Fonction</t>
  </si>
  <si>
    <t>LE CONTRAT</t>
  </si>
  <si>
    <t>NATIONALITE</t>
  </si>
  <si>
    <t>1 - Française</t>
  </si>
  <si>
    <t>2 - Union Européenne</t>
  </si>
  <si>
    <t>Type de dérogation</t>
  </si>
  <si>
    <t>Début du contrat</t>
  </si>
  <si>
    <t>Fin du contrat</t>
  </si>
  <si>
    <t>Caisse de retraite complémentaire</t>
  </si>
  <si>
    <t>AVANTAGE EN NATURE</t>
  </si>
  <si>
    <t>Nourriture</t>
  </si>
  <si>
    <t>/ repas</t>
  </si>
  <si>
    <t>Logement</t>
  </si>
  <si>
    <t>/ mois</t>
  </si>
  <si>
    <t>Autre</t>
  </si>
  <si>
    <t xml:space="preserve">Type de contrat* </t>
  </si>
  <si>
    <t>LA FORMATION</t>
  </si>
  <si>
    <t>Diplôme ou titre visé par l'apprenti.e</t>
  </si>
  <si>
    <t>Formation suivie par l'apprenti.e</t>
  </si>
  <si>
    <t>Antenne pédagogique dispensant cette formation</t>
  </si>
  <si>
    <t>Précisez ci-dessous toutes les informations utiles pour le montage du contrat et la correspondance CFA / Employeur</t>
  </si>
  <si>
    <t>LEGENDE</t>
  </si>
  <si>
    <t>Saisie manuelle obligatoire</t>
  </si>
  <si>
    <t>Liste déroulante obligatoire</t>
  </si>
  <si>
    <t>11 - Entreprise inscrite au répertoire des métiers ou au registre des entreprises pour l’Alsace-Moselle</t>
  </si>
  <si>
    <t>12 - Entreprise inscrite uniquement au registre du commerce et des sociétés</t>
  </si>
  <si>
    <t>13 - Entreprises dont les salariés relèvent de la mutualité sociale agricole</t>
  </si>
  <si>
    <t>14 - Profession libérale</t>
  </si>
  <si>
    <t>15 - Association</t>
  </si>
  <si>
    <t>16 - Autre employeur privé</t>
  </si>
  <si>
    <t>21 - Service de l’Etat (administrations centrales et leurs services déconcentrés de la fonction publique d’Etat)</t>
  </si>
  <si>
    <t>22 - Commune</t>
  </si>
  <si>
    <t>23 - Département</t>
  </si>
  <si>
    <t>24 - Région</t>
  </si>
  <si>
    <t>25 - Etablissement public hospitalier</t>
  </si>
  <si>
    <t>26 - Etablissement public local d’enseignement</t>
  </si>
  <si>
    <t>27 - Etablissement public administratif de l’Etat</t>
  </si>
  <si>
    <t>28 - Etablissement public administratif local (y compris établissement public de coopération intercommunale EPCI)</t>
  </si>
  <si>
    <t>29 - Autre employeur public</t>
  </si>
  <si>
    <t>1 - Entreprise de travail temporaire</t>
  </si>
  <si>
    <t>2 - Groupement d’employeurs</t>
  </si>
  <si>
    <t>3 - Employeur saisonnier</t>
  </si>
  <si>
    <t>4 - Apprentissage familial : l’employeur est un ascendant de l’apprenti</t>
  </si>
  <si>
    <t>0 - Aucun de ces cas</t>
  </si>
  <si>
    <t>80 - Doctorat</t>
  </si>
  <si>
    <t>79 - Autre diplôme ou titre de niveau bac+5 ou plus</t>
  </si>
  <si>
    <t>62 - Licence professionnelle</t>
  </si>
  <si>
    <t>63 - Licence générale</t>
  </si>
  <si>
    <t xml:space="preserve">54 - Brevet de Technicien Supérieur </t>
  </si>
  <si>
    <t>55 - Diplôme Universitaire de technologie</t>
  </si>
  <si>
    <t>41 - Baccalauréat professionnel</t>
  </si>
  <si>
    <t>42 - Baccalauréat général</t>
  </si>
  <si>
    <t>43 - Baccalauréat technologique</t>
  </si>
  <si>
    <t>33 - CAP</t>
  </si>
  <si>
    <t>34 - BEP</t>
  </si>
  <si>
    <t>25 - Diplôme national du Brevet (DNB)</t>
  </si>
  <si>
    <t>26 - Certificat de formation générale</t>
  </si>
  <si>
    <t>13 - Aucun diplôme ni titre professionnel</t>
  </si>
  <si>
    <t>01 - l’apprenti a suivi la dernière année du cycle de formation et a obtenu le diplôme ou titre</t>
  </si>
  <si>
    <t>11 - l’apprenti a suivi la 1ère année du cycle et l’a validée (examens réussis mais année non diplômante)</t>
  </si>
  <si>
    <t>12 - l’apprenti a suivi la 1ère année du cycle mais ne l’a pas validée (échec aux examens, interruption ou abandon de formation)</t>
  </si>
  <si>
    <t>21 - l’apprenti a suivi la 2è année du cycle et l’a validée (examens réussis mais année non diplômante)</t>
  </si>
  <si>
    <t>22 - l’apprenti a suivi la 2è année du cycle mais ne l’a pas validée (échec aux examens, interruption ou abandon de formation)</t>
  </si>
  <si>
    <t>31 - l’apprenti a suivi la 3è année du cycle et l’a validée (examens réussis mais année non diplômante, cycle adapté)</t>
  </si>
  <si>
    <t>32 - l’apprenti a suivi la 3è année du cycle mais ne l’a pas validée (échec aux examens, interruption ou abandon de formation)</t>
  </si>
  <si>
    <t>40 - l’apprenti a achevé le 1er cycle de l’enseignement secondaire (collège)</t>
  </si>
  <si>
    <t>41 - l’apprenti a interrompu ses études en classe de 3è</t>
  </si>
  <si>
    <t>42 - l’apprenti a interrompu ses études en classe de 4è</t>
  </si>
  <si>
    <t>1 - Scolaire</t>
  </si>
  <si>
    <t>3 - Etudiant</t>
  </si>
  <si>
    <t xml:space="preserve">4 - Contrat d'apprentissage </t>
  </si>
  <si>
    <t>5 - Contrat de professionnalisation</t>
  </si>
  <si>
    <t>TYPE DE CONTRAT</t>
  </si>
  <si>
    <t>TYPE DEROGATION</t>
  </si>
  <si>
    <t>FORMATION</t>
  </si>
  <si>
    <t>ANTENNE</t>
  </si>
  <si>
    <t>MUSIQUE EXPERIENCE</t>
  </si>
  <si>
    <t>STADE MALHERBE CAEN</t>
  </si>
  <si>
    <t>COTENTIN SPORTS FORMATIONS</t>
  </si>
  <si>
    <t>LIGUE DE VOILE DE NORMANDIE</t>
  </si>
  <si>
    <t>QUEVILLY ROUEN METROPOLE</t>
  </si>
  <si>
    <t>UFCV</t>
  </si>
  <si>
    <t>ASPTT GRENOBLE</t>
  </si>
  <si>
    <t>LES FRANCAS</t>
  </si>
  <si>
    <t>CODE DIPLÔME</t>
  </si>
  <si>
    <t>AUCUNE DEROGATION</t>
  </si>
  <si>
    <t>Département de naissance</t>
  </si>
  <si>
    <t>ADRESSE / COORDONNEES</t>
  </si>
  <si>
    <t>ANTECEDENTS APPRENTI.E</t>
  </si>
  <si>
    <t>REPRESENTANT LEGAL (si apprenti mineur non émancipé)</t>
  </si>
  <si>
    <t>Salaire brut mensuel à l'embauche</t>
  </si>
  <si>
    <t>OBSERVATIONS</t>
  </si>
  <si>
    <t>A LIRE AVANT DE FAIRE VOTRE SAISIE</t>
  </si>
  <si>
    <t>ATTENTION : Un formulaire incomplet ne pourra pas être instruit et vous sera directement renvoyé</t>
  </si>
  <si>
    <t>Saisie facultative ou si nécessaire</t>
  </si>
  <si>
    <t>AUTRE*</t>
  </si>
  <si>
    <t>*Si "AUTRE", merci de préciser l'intitulé de la formation</t>
  </si>
  <si>
    <t>*Si "AUTRE", merci de préciser le nom de l'antenne pédagogique</t>
  </si>
  <si>
    <t>le dernier pourcentage de rémunération perçu par l'apprenti.e lors de son précédent contrat d'apprentissage</t>
  </si>
  <si>
    <t>Le numéro de contrat précédent, s'il s'agit d'un nouveau contrat</t>
  </si>
  <si>
    <r>
      <t>*</t>
    </r>
    <r>
      <rPr>
        <b/>
        <u/>
        <sz val="10"/>
        <color theme="1"/>
        <rFont val="Calibri"/>
        <family val="2"/>
        <scheme val="minor"/>
      </rPr>
      <t>Si le type de contrat s'agit d'un "Nouveau contrat"</t>
    </r>
  </si>
  <si>
    <r>
      <t xml:space="preserve">Les cellules avec un indicateur rouge comme celle-ci, comportent des informations complémentaires </t>
    </r>
    <r>
      <rPr>
        <b/>
        <u/>
        <sz val="11"/>
        <color theme="1"/>
        <rFont val="Calibri"/>
        <family val="2"/>
        <scheme val="minor"/>
      </rPr>
      <t>à lire attentivement en passant votre souris dessus</t>
    </r>
  </si>
  <si>
    <t>L'apprenti.e déclare être inscrit sur la liste des sportifs, entraineurs, arbitres et juges sportifs de haut niveau</t>
  </si>
  <si>
    <t>contact@cfa-sat.fr</t>
  </si>
  <si>
    <t>FORMULAIRE A RETOURNER AU CFA SAT Normandie</t>
  </si>
  <si>
    <t>ETAPES</t>
  </si>
  <si>
    <t>RESPONSABLES</t>
  </si>
  <si>
    <t>Employeur</t>
  </si>
  <si>
    <t>CFA SAT Normandie</t>
  </si>
  <si>
    <t>49 - Autre diplôme ou titre de niveau bac - (BPJEPS)</t>
  </si>
  <si>
    <t>38 - Autre diplôme ou titre de niveau CAP/BEP - (CPJEPS)</t>
  </si>
  <si>
    <t>58 - Autre diplôme ou titre de niveau bac+2 - (DEJEPS)</t>
  </si>
  <si>
    <t>69 - Autre diplôme ou titre de niveau bac +3 ou 4 - (DESJEPS)</t>
  </si>
  <si>
    <t>PROCEDURE A SUIVRE</t>
  </si>
  <si>
    <r>
      <t>1. Remplir et envoyer par mail le</t>
    </r>
    <r>
      <rPr>
        <b/>
        <u/>
        <sz val="10"/>
        <color theme="1"/>
        <rFont val="Calibri"/>
        <family val="2"/>
        <scheme val="minor"/>
      </rPr>
      <t xml:space="preserve"> FORMULAIRE APPRENTISSAGE</t>
    </r>
    <r>
      <rPr>
        <sz val="10"/>
        <color theme="1"/>
        <rFont val="Calibri"/>
        <family val="2"/>
        <scheme val="minor"/>
      </rPr>
      <t xml:space="preserve"> au CFA SAT Normandie (contact@cfa-sat.fr)</t>
    </r>
  </si>
  <si>
    <r>
      <t xml:space="preserve">4. Le CFA envoie les éléments a votre OPCO </t>
    </r>
    <r>
      <rPr>
        <b/>
        <u/>
        <sz val="10"/>
        <color theme="1"/>
        <rFont val="Calibri"/>
        <family val="2"/>
        <scheme val="minor"/>
      </rPr>
      <t>OU</t>
    </r>
    <r>
      <rPr>
        <sz val="10"/>
        <color theme="1"/>
        <rFont val="Calibri"/>
        <family val="2"/>
        <scheme val="minor"/>
      </rPr>
      <t xml:space="preserve"> vous transmet la procédure à suivre auprès de votre OPCO (en effet, selon les OPCO, les procédures d'enregistrements des contrats d'apprentissage varient)</t>
    </r>
  </si>
  <si>
    <t>2. Le CFA vous renvoie le CERFA et la convention financière pour signature</t>
  </si>
  <si>
    <t>3 - Etranger hors Union Européenne</t>
  </si>
  <si>
    <t>Permis de conduire</t>
  </si>
  <si>
    <t>COORDONNÉES DE LA PERSONNE SUIVANT LE DOSSIER</t>
  </si>
  <si>
    <t>NOM et Prénom</t>
  </si>
  <si>
    <t>COORDONNÉES DU SIGNATAIRE DU CONTRAT D'APPRENTISSAGE AU SEIN DE L'ENTREPRISE</t>
  </si>
  <si>
    <t>ADRESSE / COORDONNEES DE L'APPRENTI.E</t>
  </si>
  <si>
    <t>* A saisir ENTIÈREMENT *</t>
  </si>
  <si>
    <t>Travail sur machines dangereuses ou exposition à des risques particuliers</t>
  </si>
  <si>
    <t>* SAISIE OBLIGATOIRE *</t>
  </si>
  <si>
    <r>
      <t xml:space="preserve">Téléphone </t>
    </r>
    <r>
      <rPr>
        <b/>
        <u/>
        <sz val="10"/>
        <color theme="1"/>
        <rFont val="Calibri"/>
        <family val="2"/>
        <scheme val="minor"/>
      </rPr>
      <t>portable</t>
    </r>
  </si>
  <si>
    <r>
      <t xml:space="preserve">Dernier diplôme ou titre </t>
    </r>
    <r>
      <rPr>
        <b/>
        <u/>
        <sz val="10"/>
        <color theme="1"/>
        <rFont val="Calibri"/>
        <family val="2"/>
        <scheme val="minor"/>
      </rPr>
      <t>préparé</t>
    </r>
  </si>
  <si>
    <r>
      <t xml:space="preserve">Intitulé précis du dernier diplôme ou titre </t>
    </r>
    <r>
      <rPr>
        <b/>
        <u/>
        <sz val="10"/>
        <color theme="1"/>
        <rFont val="Calibri"/>
        <family val="2"/>
        <scheme val="minor"/>
      </rPr>
      <t>préparé</t>
    </r>
  </si>
  <si>
    <r>
      <t xml:space="preserve">Diplôme ou titre le plus élevé </t>
    </r>
    <r>
      <rPr>
        <b/>
        <u/>
        <sz val="10"/>
        <color theme="1"/>
        <rFont val="Calibri"/>
        <family val="2"/>
        <scheme val="minor"/>
      </rPr>
      <t>obtenu</t>
    </r>
  </si>
  <si>
    <t>* SÉLECTION OBLIGATOIRE *</t>
  </si>
  <si>
    <t>CENTRE DE PLEINE NATURE LIONEL TERRAY</t>
  </si>
  <si>
    <t>NOM_CAISSE_RETRAITE</t>
  </si>
  <si>
    <t>ADREA</t>
  </si>
  <si>
    <t>AG2R</t>
  </si>
  <si>
    <t>APICIL</t>
  </si>
  <si>
    <t>AUDIENS</t>
  </si>
  <si>
    <t>B2V</t>
  </si>
  <si>
    <t>CIPAV</t>
  </si>
  <si>
    <t>CNAV</t>
  </si>
  <si>
    <t>CPN</t>
  </si>
  <si>
    <t>CRNACL</t>
  </si>
  <si>
    <t>INCONNU</t>
  </si>
  <si>
    <t>IRCANTEC</t>
  </si>
  <si>
    <t>KLESIA</t>
  </si>
  <si>
    <t>MALAKOFF HUMANIS</t>
  </si>
  <si>
    <t>REUNICA</t>
  </si>
  <si>
    <t>RSI</t>
  </si>
  <si>
    <t>CS - UTILISATION ET CONDUITE D'ATTELAGE</t>
  </si>
  <si>
    <t>BPJEPS - ACTIVITÉS DE LA FORME</t>
  </si>
  <si>
    <t>BPJEPS - ACTIVITÉS PHYSIQUES POUR TOUS</t>
  </si>
  <si>
    <t>BPJEPS - BASKET-BALL</t>
  </si>
  <si>
    <t xml:space="preserve">BPJEPS - CROISIÈRE </t>
  </si>
  <si>
    <t xml:space="preserve">BPJEPS - VOILE </t>
  </si>
  <si>
    <t>TITRE PROFESSIONNEL - CHARGÉ D'ACCUEIL TOURISTIQUE ET DE LOISIRS</t>
  </si>
  <si>
    <t>DEJEPS - ANIMATION SOCIO-EDUC</t>
  </si>
  <si>
    <t>DEJEPS - SPORTS ÉQUESTRES</t>
  </si>
  <si>
    <t>DEJEPS - VOILE</t>
  </si>
  <si>
    <t>TITRE PROFESSIONNEL - NÉGOCIATEUR TECHNICO-COMMERCIAL SPORTIF</t>
  </si>
  <si>
    <t>DESJEPS - ÉQUITATION</t>
  </si>
  <si>
    <t>ENCP - ÉCOLE NATIONALE DE LA CULTURE PHYSIQUE</t>
  </si>
  <si>
    <t>IFCE - INSTITUT FRANÇAIS DU CHEVAL ET DE L'ÉQUITATION</t>
  </si>
  <si>
    <t>PUBLIC</t>
  </si>
  <si>
    <t>2 - Prépa apprentissage</t>
  </si>
  <si>
    <t>6 - Contrat aidé</t>
  </si>
  <si>
    <t>9 - Stagiaire de la formation professionelle</t>
  </si>
  <si>
    <t>10 - Salarié</t>
  </si>
  <si>
    <t>12 - Inactif</t>
  </si>
  <si>
    <t>11 - personne à la recherche d'un emploi (inscrite ou non à Pôle Emploi)</t>
  </si>
  <si>
    <t>7 - En formation au CFA avant signature d'un contrat d'apprentissage ( L6222-12-1)</t>
  </si>
  <si>
    <t>8 - En formation au CFA, sans contrat, suite à rupture (5° de L6231-2 du code du travail)</t>
  </si>
  <si>
    <t>FORMASPORT</t>
  </si>
  <si>
    <t>Fonction / emploie occupé</t>
  </si>
  <si>
    <t>Diplôme ou titre le plus élevé obtenu</t>
  </si>
  <si>
    <t>Niveau de diplôme ou titre le plus élevé obtenu</t>
  </si>
  <si>
    <t>30 - Etablissement public industriel et commercial</t>
  </si>
  <si>
    <t>DIPLÔME MA</t>
  </si>
  <si>
    <t>NOM D'USAGE</t>
  </si>
  <si>
    <t>L'apprenti.e déclare avoir un projet de création ou de reprise d'entreprise</t>
  </si>
  <si>
    <t>0 - AUCUN</t>
  </si>
  <si>
    <t>IRFBB NORMANDIE - INSTITUT REGIONAL DE FORMATION DU BASKET-BALL</t>
  </si>
  <si>
    <t>IRFBB HAUTS-DE-FRANCE - INSTITUT REGIONAL DE FORMATION DU BASKET-BALL</t>
  </si>
  <si>
    <t>BPJEPS - CHAR A VOILE</t>
  </si>
  <si>
    <t>CS -  ÉDUCATION ET TRAVAIL DES JEUNES ÉQUIDES</t>
  </si>
  <si>
    <t>64 - Bachelor Universitaire de technologie BUT</t>
  </si>
  <si>
    <t>Reconnaissance travailleur handicapé
OU Notification MDPH</t>
  </si>
  <si>
    <t>TITRE PROFESSIONNEL - RESPONSABLE PETITE ET MOYENNE STRUCTURE</t>
  </si>
  <si>
    <t>TITRE À FINALITÉ PROFESSIONNELLE - MONITEUR D'ÉQUITATION MENTION ATTELAGE</t>
  </si>
  <si>
    <t>TITRE À FINALITÉ PROFESSIONNELLE - ANIMATEUR ESPORT</t>
  </si>
  <si>
    <t>TFP - CHARGÉ DE DÉVELOPPEMENT D’UNE STRUCTURE SPORTIVE ASSOCIATIVE</t>
  </si>
  <si>
    <t>SMIC ou SMC</t>
  </si>
  <si>
    <t>SMIC _ SMC</t>
  </si>
  <si>
    <t>SMIC</t>
  </si>
  <si>
    <t>SMC</t>
  </si>
  <si>
    <t>% du SMIC ou SMC du salaire brut mensuel à l'embauche</t>
  </si>
  <si>
    <t>* A SAISIR ENTIÈREMENT *</t>
  </si>
  <si>
    <t>Auprès de quel régime social allez-vous déclarer votre apprenti.e ?</t>
  </si>
  <si>
    <t>En parallèle votre futur apprenant doit impérativement candidater sur le site du CFA en cliquant ICI</t>
  </si>
  <si>
    <r>
      <t xml:space="preserve">FORMULAIRE DE MISE EN PLACE D'UN </t>
    </r>
    <r>
      <rPr>
        <b/>
        <u/>
        <sz val="16"/>
        <color theme="0"/>
        <rFont val="Calibri"/>
        <family val="2"/>
        <scheme val="minor"/>
      </rPr>
      <t>CONTRAT D'APPRENTISSAGE</t>
    </r>
  </si>
  <si>
    <t>RESPONSABLE DE L'ENTREPRISE</t>
  </si>
  <si>
    <t>Fonction (Dirigeant.e / Président.e / Gérant.e / …)</t>
  </si>
  <si>
    <t>_________Diplôme ou titre de niveau bac+5 et plus_________</t>
  </si>
  <si>
    <t>_________Diplôme ou titre de niveau bac+3 et 4_________</t>
  </si>
  <si>
    <t>_________Diplôme ou titre de niveau bac+2_________</t>
  </si>
  <si>
    <t>_________Diplôme ou titre de niveau bac_________</t>
  </si>
  <si>
    <t>_________Diplôme ou titre de niveau CAP/BEP_________</t>
  </si>
  <si>
    <t>_________Aucun diplôme ni titre_________</t>
  </si>
  <si>
    <t>Si NON, l'appenti bénéficie-t-il de droits attachés à la RQTH ?</t>
  </si>
  <si>
    <t>Équivalence jeunes</t>
  </si>
  <si>
    <t>Extension BOE</t>
  </si>
  <si>
    <t>73 - Master</t>
  </si>
  <si>
    <t>75 - Diplôme d'ingénieur</t>
  </si>
  <si>
    <t>76 - Diplôme d'école de commerce</t>
  </si>
  <si>
    <t>44 - Diplôme de spécialisation professionnelle</t>
  </si>
  <si>
    <t>35 - Certificat de spécialisation (ex-Mention complémentaire)</t>
  </si>
  <si>
    <t>3 - CAP, BEP</t>
  </si>
  <si>
    <t>4 - Baccalauréat, BPJEPS, autre diplôme ou titre de niveau bac</t>
  </si>
  <si>
    <t>5 - DEUG, BTS, DUT, DEUST</t>
  </si>
  <si>
    <t>6 - Licence, licence professionnelle, BUT, Maîtrise</t>
  </si>
  <si>
    <t>7 - Master, diplôme d'études approfondies, diplôme d'études supérieures spécialisées, diplôme d'ingénieur</t>
  </si>
  <si>
    <t>8 - Doctorat, habilitation à diriger des recherches</t>
  </si>
  <si>
    <t>11 - Premier contrat d’apprentissage de l’apprenti</t>
  </si>
  <si>
    <t>23 - Nouveau contrat avec un apprenti dont le précédent contrat auprès d’un autre employeur a été rompu</t>
  </si>
  <si>
    <t>21 - Nouveau contrat avec un apprenti qui a terminé son précédent contrat auprès d’un MÊME employeur</t>
  </si>
  <si>
    <t>22 - Nouveau contrat avec un apprenti qui a terminé son précédent contrat auprès d’un AUTRE employeur</t>
  </si>
  <si>
    <t>11 - Age de l’apprenti inférieur à 16 ans</t>
  </si>
  <si>
    <t>12 - Age supérieur à 29 ans : cas spécifiques prévus dans le code du travail</t>
  </si>
  <si>
    <t>21 - Réduction de la durée du contrat ou de la période d’apprentissage</t>
  </si>
  <si>
    <t>22 - Allongement de la durée du contrat ou de la période d’apprentissage</t>
  </si>
  <si>
    <t>50 - Cumul de dérogations</t>
  </si>
  <si>
    <t>60 - Autre dérogation</t>
  </si>
  <si>
    <t>EMPLOYEUR</t>
  </si>
  <si>
    <t>Adresse / Coordonnées</t>
  </si>
  <si>
    <t>COORDONNÉES DE LA PERSONNE SUIVANT LE DOSSIER (PSD)</t>
  </si>
  <si>
    <t>APP_NUM_SS</t>
  </si>
  <si>
    <t>EMP_ADRESSE_Num_RUE</t>
  </si>
  <si>
    <t>EMP_ADRESSE_Voie</t>
  </si>
  <si>
    <t>EMP_ADRESSE_Complément</t>
  </si>
  <si>
    <t>EMP_ADRESSE_CP</t>
  </si>
  <si>
    <t>EMP_ADRESSE_Commune</t>
  </si>
  <si>
    <t>EMP_ADRESSE_Téléphone</t>
  </si>
  <si>
    <t>EMP_ADRESSE_Courriel</t>
  </si>
  <si>
    <t>EMP_SIRET</t>
  </si>
  <si>
    <t>EMP_CODE_NAF_APE</t>
  </si>
  <si>
    <t>EMP_Code_IDCC</t>
  </si>
  <si>
    <t>EMP_Effectif_entreprise</t>
  </si>
  <si>
    <t>EMP_Employeur_spécifique</t>
  </si>
  <si>
    <t>EMP_Type_employeur</t>
  </si>
  <si>
    <t>EMP_NOM_Prénom_PSD</t>
  </si>
  <si>
    <t>EMP_Fonction_PSD</t>
  </si>
  <si>
    <t>EMP_Courriel_PSD</t>
  </si>
  <si>
    <t>EMP_Téléphone_PSD</t>
  </si>
  <si>
    <t>EMP_NOM_Prénom_Responsable</t>
  </si>
  <si>
    <t>EMP_Fonction_Responsable</t>
  </si>
  <si>
    <t>EMP_NOM_Prénom_Signataire</t>
  </si>
  <si>
    <t>EMP_Fonction_Signataire</t>
  </si>
  <si>
    <t>EMP_Courriel_Signataire</t>
  </si>
  <si>
    <t>EMP_Téléphone_portable_Signataire</t>
  </si>
  <si>
    <t>APP_NOM</t>
  </si>
  <si>
    <t>APP_PRENOM</t>
  </si>
  <si>
    <t>APP_NOM_USAGE</t>
  </si>
  <si>
    <t>APP_ADRESSE_Num_RUE</t>
  </si>
  <si>
    <t>APP_ADRESSE_Voie</t>
  </si>
  <si>
    <t>APP_ADRESSE_Complément</t>
  </si>
  <si>
    <t>APP_ADRESSE_CP</t>
  </si>
  <si>
    <t>APP_ADRESSE_Commune</t>
  </si>
  <si>
    <t>APP_Téléphone</t>
  </si>
  <si>
    <t>APP_Courriel</t>
  </si>
  <si>
    <t>APP_RPZ_LEGAL_NOM</t>
  </si>
  <si>
    <t>APP_RPZ_LEGAL_PRENOM</t>
  </si>
  <si>
    <t>APP_RPZ_LEGAL_N°</t>
  </si>
  <si>
    <t>APP_RPZ_LEGAL_Voie</t>
  </si>
  <si>
    <t>APP_RPZ_LEGAL_Complément</t>
  </si>
  <si>
    <t>APP_RPZ_LEGAL_CP</t>
  </si>
  <si>
    <t>APP_RPZ_LEGAL_Commune</t>
  </si>
  <si>
    <t>APP_RPZ_LEGAL_Téléphone</t>
  </si>
  <si>
    <t>APP_RPZ_LEGAL_Courriel</t>
  </si>
  <si>
    <t>APP_Sexe</t>
  </si>
  <si>
    <t>APP_Date_naissance</t>
  </si>
  <si>
    <t>APP_Commune_naissance</t>
  </si>
  <si>
    <t>APP_Département_naissance</t>
  </si>
  <si>
    <t>APP_Nationalité</t>
  </si>
  <si>
    <t>APP_régime_social</t>
  </si>
  <si>
    <t>APP_RQTH</t>
  </si>
  <si>
    <t>RQTH</t>
  </si>
  <si>
    <t>APP_Équivalence_jeunes</t>
  </si>
  <si>
    <t>APP_Extension_BOE</t>
  </si>
  <si>
    <t>APP_Permis</t>
  </si>
  <si>
    <t>APP_Projet_création_reprise_entreprise</t>
  </si>
  <si>
    <t>APP_Liste_haut_niveau</t>
  </si>
  <si>
    <t>APP_Situation_avant_contrat</t>
  </si>
  <si>
    <t>APP_Dernier_diplôme_ou_titre_préparé</t>
  </si>
  <si>
    <t>APP_Dernière_classe_année_suivie</t>
  </si>
  <si>
    <t>APP_Intitulé_dernier_diplôme_titre_préparé</t>
  </si>
  <si>
    <t>APP_Diplôme_titre_plus_élevé_obtenu</t>
  </si>
  <si>
    <t>MA_1_NOM</t>
  </si>
  <si>
    <t>MA_1_Prénom</t>
  </si>
  <si>
    <t>MA_1_Date_naissance</t>
  </si>
  <si>
    <t>MA_1_Fonction_emploie</t>
  </si>
  <si>
    <t>MA_1_Diplôme_titre_plus_élevé_obtenu</t>
  </si>
  <si>
    <t>MA_1_Niveau_diplôme_titre_plus_élevé_obtenu</t>
  </si>
  <si>
    <t>MA_1_Téléphone</t>
  </si>
  <si>
    <t>MA_1_Courriel</t>
  </si>
  <si>
    <t>MA_2_NOM</t>
  </si>
  <si>
    <t>MA_2_Prénom</t>
  </si>
  <si>
    <t>MA_2_Date_naissance</t>
  </si>
  <si>
    <t>MA_2_Fonction_emploie</t>
  </si>
  <si>
    <t>MA_2_Diplôme_titre_plus_élevé_obtenu</t>
  </si>
  <si>
    <t>MA_2_Niveau_diplôme_titre_plus_élevé_obtenu</t>
  </si>
  <si>
    <t>MA_2_Téléphone</t>
  </si>
  <si>
    <t>MA_2_Courriel</t>
  </si>
  <si>
    <t>MA N°1</t>
  </si>
  <si>
    <t>MA N°2</t>
  </si>
  <si>
    <t>CONTRAT_Type_contrat</t>
  </si>
  <si>
    <t>CONTRAT_Num_contrat_précédent_si_nouveau_contrat</t>
  </si>
  <si>
    <t>CONTRAT_Dernier_pourcentage_rémunération_perçu_par_apprenti_lors_précédent_contrat_apprentissage</t>
  </si>
  <si>
    <t>CONTRAT_Type_dérogation</t>
  </si>
  <si>
    <t>CONTRAT_Machines_dangereuses_OU_risques_particuliers</t>
  </si>
  <si>
    <t>CONTRAT_Début_contrat</t>
  </si>
  <si>
    <t>CONTRAT_Fin_contrat</t>
  </si>
  <si>
    <t>CONTRAT_SMIC_SMC</t>
  </si>
  <si>
    <t>CONTRAT_Salaire_brut_mensuel_embauche</t>
  </si>
  <si>
    <t>CONTRAT_%_SMIC_SMC_salaire_brut_mensuel_embauche</t>
  </si>
  <si>
    <t>CONTRAT_Caisse_retraite_complémentaire</t>
  </si>
  <si>
    <t>CONTRAT_Nourriture_PAR_REPAS</t>
  </si>
  <si>
    <t>CONTRAT_Logement_PAR_MOIS</t>
  </si>
  <si>
    <t>FORMATION_Diplôme_titre_visé_par_apprenti</t>
  </si>
  <si>
    <t>FORMATION_Formation_suivie_apprenti</t>
  </si>
  <si>
    <t>FORMATION__Si_ AUTRE_Formation</t>
  </si>
  <si>
    <t>FORMATION_Antenne</t>
  </si>
  <si>
    <t>FORMATION__Si_ AUTRE_Antenne</t>
  </si>
  <si>
    <t>OBLIGATOIRE</t>
  </si>
  <si>
    <t>FACULTATIF</t>
  </si>
  <si>
    <t/>
  </si>
  <si>
    <t>AGE</t>
  </si>
  <si>
    <t>* A saisir si apprenti mineur non émancipé *</t>
  </si>
  <si>
    <t>OBL_FAC</t>
  </si>
  <si>
    <t>PAS OK</t>
  </si>
  <si>
    <t>OK</t>
  </si>
  <si>
    <t>Etat</t>
  </si>
  <si>
    <t>ÉTAT DU FORMULAIRE</t>
  </si>
  <si>
    <t>3. Vérifier et signer les documents</t>
  </si>
  <si>
    <t>avec formule</t>
  </si>
  <si>
    <t>BPJEPS - ANIMATION SOCIO-EDUCATIVE OU CULTURELLE</t>
  </si>
  <si>
    <t>BPJEPS - MULTI-ACTIVITÉS PHYSIQUES OU SPORTIVES POUR TOUS</t>
  </si>
  <si>
    <t>CPJEPS - ANIMATEUR D'ACTIVITÉS ET DE VIE QUOTIDIENNE DANS TOUTE STRUCTURE DE LOISIRS ET D'ANIMATION SOCIOCULTURELLE</t>
  </si>
  <si>
    <t>version 13-mars-25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</si>
</sst>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-* #,##0.00\ &quot;€&quot;_-;\-* #,##0.00\ &quot;€&quot;_-;_-* &quot;-&quot;??\ &quot;€&quot;_-;_-@_-"/>
    <numFmt numFmtId="164" formatCode="0#&quot; &quot;##&quot; &quot;##&quot; &quot;##&quot; &quot;##"/>
    <numFmt numFmtId="165" formatCode="[&gt;=3000000000000]#&quot; &quot;##&quot; &quot;##&quot; &quot;##&quot; &quot;###&quot; &quot;###&quot; | &quot;##;#&quot; &quot;##&quot; &quot;##&quot; &quot;##&quot; &quot;###&quot; &quot;###"/>
    <numFmt numFmtId="166" formatCode="00000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9"/>
      <color indexed="81"/>
      <name val="Tahoma"/>
      <family val="2"/>
    </font>
    <font>
      <b/>
      <sz val="11"/>
      <color rgb="FFD22C5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6"/>
      <color rgb="FFD22C53"/>
      <name val="Calibri"/>
      <family val="2"/>
      <scheme val="minor"/>
    </font>
    <font>
      <b/>
      <sz val="18"/>
      <color rgb="FFD22C5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</font>
    <font>
      <sz val="11"/>
      <color theme="0"/>
      <name val="Calibri"/>
      <family val="2"/>
    </font>
    <font>
      <b/>
      <u/>
      <sz val="16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583054"/>
        <bgColor indexed="64"/>
      </patternFill>
    </fill>
    <fill>
      <patternFill patternType="solid">
        <fgColor rgb="FFFFDC00"/>
        <bgColor indexed="64"/>
      </patternFill>
    </fill>
    <fill>
      <patternFill patternType="solid">
        <fgColor rgb="FFD22C53"/>
        <bgColor indexed="64"/>
      </patternFill>
    </fill>
    <fill>
      <patternFill patternType="solid">
        <fgColor rgb="FFC5FFF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55B9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2" tint="-9.9978637043366805E-2"/>
        <bgColor indexed="64"/>
      </patternFill>
    </fill>
  </fills>
  <borders count="99">
    <border>
      <left/>
      <right/>
      <top/>
      <bottom/>
      <diagonal/>
    </border>
    <border>
      <left style="thick">
        <color rgb="FF583054"/>
      </left>
      <right/>
      <top style="thick">
        <color rgb="FF583054"/>
      </top>
      <bottom/>
      <diagonal/>
    </border>
    <border>
      <left/>
      <right/>
      <top style="thick">
        <color rgb="FF583054"/>
      </top>
      <bottom/>
      <diagonal/>
    </border>
    <border>
      <left/>
      <right style="thick">
        <color rgb="FF583054"/>
      </right>
      <top style="thick">
        <color rgb="FF583054"/>
      </top>
      <bottom/>
      <diagonal/>
    </border>
    <border>
      <left style="thick">
        <color rgb="FF583054"/>
      </left>
      <right/>
      <top/>
      <bottom style="thick">
        <color rgb="FF583054"/>
      </bottom>
      <diagonal/>
    </border>
    <border>
      <left/>
      <right/>
      <top/>
      <bottom style="thick">
        <color rgb="FF583054"/>
      </bottom>
      <diagonal/>
    </border>
    <border>
      <left/>
      <right style="thick">
        <color rgb="FF583054"/>
      </right>
      <top/>
      <bottom style="thick">
        <color rgb="FF583054"/>
      </bottom>
      <diagonal/>
    </border>
    <border>
      <left style="thick">
        <color rgb="FF583054"/>
      </left>
      <right/>
      <top/>
      <bottom/>
      <diagonal/>
    </border>
    <border>
      <left/>
      <right style="thick">
        <color rgb="FF58305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583054"/>
      </right>
      <top style="thick">
        <color indexed="64"/>
      </top>
      <bottom style="thick">
        <color indexed="64"/>
      </bottom>
      <diagonal/>
    </border>
    <border>
      <left style="thin">
        <color rgb="FF58305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DashDotDot">
        <color indexed="64"/>
      </left>
      <right style="mediumDashDotDot">
        <color indexed="64"/>
      </right>
      <top style="mediumDashDotDot">
        <color indexed="64"/>
      </top>
      <bottom style="mediumDashDotDot">
        <color indexed="64"/>
      </bottom>
      <diagonal/>
    </border>
    <border>
      <left style="mediumDashDotDot">
        <color indexed="64"/>
      </left>
      <right style="mediumDashDotDot">
        <color indexed="64"/>
      </right>
      <top/>
      <bottom style="mediumDashDotDot">
        <color indexed="64"/>
      </bottom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319">
    <xf numFmtId="0" fontId="0" fillId="0" borderId="0" xfId="0"/>
    <xf numFmtId="0" fontId="0" fillId="0" borderId="0" xfId="0" applyAlignment="1">
      <alignment wrapText="1"/>
    </xf>
    <xf numFmtId="9" fontId="1" fillId="6" borderId="32" xfId="2" applyFont="1" applyFill="1" applyBorder="1" applyAlignment="1" applyProtection="1">
      <alignment horizontal="center" vertical="center"/>
      <protection locked="0"/>
    </xf>
    <xf numFmtId="44" fontId="1" fillId="0" borderId="34" xfId="1" applyFont="1" applyBorder="1" applyAlignment="1" applyProtection="1">
      <alignment vertical="center"/>
      <protection locked="0"/>
    </xf>
    <xf numFmtId="0" fontId="0" fillId="7" borderId="0" xfId="0" applyFill="1" applyAlignment="1">
      <alignment vertical="center"/>
    </xf>
    <xf numFmtId="0" fontId="0" fillId="7" borderId="0" xfId="0" applyFill="1"/>
    <xf numFmtId="0" fontId="13" fillId="7" borderId="0" xfId="0" applyFont="1" applyFill="1" applyAlignment="1">
      <alignment vertical="center"/>
    </xf>
    <xf numFmtId="0" fontId="0" fillId="9" borderId="1" xfId="0" applyFill="1" applyBorder="1" applyAlignment="1">
      <alignment vertical="center"/>
    </xf>
    <xf numFmtId="0" fontId="0" fillId="9" borderId="2" xfId="0" applyFill="1" applyBorder="1" applyAlignment="1">
      <alignment vertical="center"/>
    </xf>
    <xf numFmtId="0" fontId="1" fillId="9" borderId="2" xfId="0" applyFont="1" applyFill="1" applyBorder="1" applyAlignment="1">
      <alignment horizontal="right" vertical="center"/>
    </xf>
    <xf numFmtId="0" fontId="0" fillId="9" borderId="3" xfId="0" applyFill="1" applyBorder="1" applyAlignment="1">
      <alignment vertical="center"/>
    </xf>
    <xf numFmtId="0" fontId="0" fillId="9" borderId="7" xfId="0" applyFill="1" applyBorder="1" applyAlignment="1">
      <alignment vertical="center"/>
    </xf>
    <xf numFmtId="0" fontId="0" fillId="9" borderId="8" xfId="0" applyFill="1" applyBorder="1" applyAlignment="1">
      <alignment vertical="center"/>
    </xf>
    <xf numFmtId="0" fontId="0" fillId="9" borderId="0" xfId="0" applyFill="1" applyAlignment="1">
      <alignment vertical="center"/>
    </xf>
    <xf numFmtId="0" fontId="0" fillId="9" borderId="16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9" xfId="0" applyFill="1" applyBorder="1" applyAlignment="1">
      <alignment horizontal="center" vertical="center"/>
    </xf>
    <xf numFmtId="0" fontId="11" fillId="3" borderId="19" xfId="0" applyFont="1" applyFill="1" applyBorder="1" applyAlignment="1">
      <alignment horizontal="right" vertical="center"/>
    </xf>
    <xf numFmtId="0" fontId="11" fillId="3" borderId="47" xfId="0" applyFont="1" applyFill="1" applyBorder="1" applyAlignment="1">
      <alignment horizontal="right" vertical="center"/>
    </xf>
    <xf numFmtId="0" fontId="8" fillId="9" borderId="16" xfId="0" applyFont="1" applyFill="1" applyBorder="1" applyAlignment="1">
      <alignment horizontal="right" vertical="center"/>
    </xf>
    <xf numFmtId="0" fontId="8" fillId="9" borderId="0" xfId="0" applyFont="1" applyFill="1" applyAlignment="1">
      <alignment horizontal="center" vertical="center"/>
    </xf>
    <xf numFmtId="0" fontId="0" fillId="9" borderId="16" xfId="0" applyFill="1" applyBorder="1" applyAlignment="1">
      <alignment vertical="center"/>
    </xf>
    <xf numFmtId="0" fontId="0" fillId="9" borderId="9" xfId="0" applyFill="1" applyBorder="1" applyAlignment="1">
      <alignment vertical="center"/>
    </xf>
    <xf numFmtId="0" fontId="5" fillId="3" borderId="19" xfId="0" applyFont="1" applyFill="1" applyBorder="1" applyAlignment="1">
      <alignment horizontal="right" vertical="center"/>
    </xf>
    <xf numFmtId="0" fontId="5" fillId="3" borderId="18" xfId="0" applyFont="1" applyFill="1" applyBorder="1" applyAlignment="1">
      <alignment horizontal="right" vertical="center"/>
    </xf>
    <xf numFmtId="0" fontId="11" fillId="3" borderId="52" xfId="0" applyFont="1" applyFill="1" applyBorder="1" applyAlignment="1">
      <alignment horizontal="right" vertical="center"/>
    </xf>
    <xf numFmtId="0" fontId="11" fillId="3" borderId="41" xfId="0" applyFont="1" applyFill="1" applyBorder="1" applyAlignment="1">
      <alignment horizontal="right" vertical="center"/>
    </xf>
    <xf numFmtId="0" fontId="0" fillId="9" borderId="65" xfId="0" applyFill="1" applyBorder="1" applyAlignment="1">
      <alignment horizontal="center" vertical="center"/>
    </xf>
    <xf numFmtId="0" fontId="0" fillId="9" borderId="21" xfId="0" applyFill="1" applyBorder="1" applyAlignment="1">
      <alignment horizontal="center" vertical="center"/>
    </xf>
    <xf numFmtId="0" fontId="0" fillId="9" borderId="63" xfId="0" applyFill="1" applyBorder="1" applyAlignment="1">
      <alignment horizontal="center" vertical="center"/>
    </xf>
    <xf numFmtId="0" fontId="1" fillId="9" borderId="16" xfId="0" applyFont="1" applyFill="1" applyBorder="1" applyAlignment="1">
      <alignment horizontal="center" vertical="center" wrapText="1"/>
    </xf>
    <xf numFmtId="0" fontId="1" fillId="9" borderId="0" xfId="0" applyFont="1" applyFill="1" applyAlignment="1">
      <alignment horizontal="center" vertical="center" wrapText="1"/>
    </xf>
    <xf numFmtId="0" fontId="8" fillId="9" borderId="0" xfId="0" applyFont="1" applyFill="1" applyAlignment="1">
      <alignment horizontal="right" vertical="center" wrapText="1"/>
    </xf>
    <xf numFmtId="0" fontId="8" fillId="9" borderId="0" xfId="0" applyFont="1" applyFill="1" applyAlignment="1">
      <alignment horizontal="right" vertical="center"/>
    </xf>
    <xf numFmtId="0" fontId="11" fillId="3" borderId="33" xfId="0" applyFont="1" applyFill="1" applyBorder="1" applyAlignment="1">
      <alignment horizontal="right" vertical="center"/>
    </xf>
    <xf numFmtId="0" fontId="1" fillId="3" borderId="34" xfId="0" applyFont="1" applyFill="1" applyBorder="1" applyAlignment="1">
      <alignment vertical="center"/>
    </xf>
    <xf numFmtId="0" fontId="11" fillId="3" borderId="34" xfId="0" applyFont="1" applyFill="1" applyBorder="1" applyAlignment="1">
      <alignment horizontal="right" vertical="center"/>
    </xf>
    <xf numFmtId="0" fontId="11" fillId="9" borderId="16" xfId="0" applyFont="1" applyFill="1" applyBorder="1" applyAlignment="1">
      <alignment horizontal="right" vertical="center"/>
    </xf>
    <xf numFmtId="0" fontId="11" fillId="9" borderId="0" xfId="0" applyFont="1" applyFill="1" applyAlignment="1">
      <alignment horizontal="right" vertical="center"/>
    </xf>
    <xf numFmtId="0" fontId="0" fillId="9" borderId="4" xfId="0" applyFill="1" applyBorder="1" applyAlignment="1">
      <alignment vertical="center"/>
    </xf>
    <xf numFmtId="0" fontId="0" fillId="9" borderId="5" xfId="0" applyFill="1" applyBorder="1" applyAlignment="1">
      <alignment vertical="center"/>
    </xf>
    <xf numFmtId="0" fontId="0" fillId="9" borderId="6" xfId="0" applyFill="1" applyBorder="1" applyAlignment="1">
      <alignment vertical="center"/>
    </xf>
    <xf numFmtId="0" fontId="13" fillId="7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2" fillId="9" borderId="9" xfId="0" applyFont="1" applyFill="1" applyBorder="1" applyAlignment="1">
      <alignment horizontal="center" vertical="center"/>
    </xf>
    <xf numFmtId="9" fontId="2" fillId="9" borderId="9" xfId="2" applyFont="1" applyFill="1" applyBorder="1" applyAlignment="1" applyProtection="1">
      <alignment horizontal="center" vertical="center"/>
    </xf>
    <xf numFmtId="14" fontId="2" fillId="9" borderId="0" xfId="0" applyNumberFormat="1" applyFont="1" applyFill="1" applyAlignment="1">
      <alignment horizontal="center" vertical="center"/>
    </xf>
    <xf numFmtId="14" fontId="2" fillId="9" borderId="9" xfId="0" applyNumberFormat="1" applyFont="1" applyFill="1" applyBorder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1" fillId="9" borderId="9" xfId="0" applyFont="1" applyFill="1" applyBorder="1" applyAlignment="1">
      <alignment horizontal="center" vertical="center"/>
    </xf>
    <xf numFmtId="0" fontId="24" fillId="0" borderId="0" xfId="0" applyFont="1"/>
    <xf numFmtId="0" fontId="25" fillId="0" borderId="0" xfId="0" applyFont="1"/>
    <xf numFmtId="3" fontId="1" fillId="6" borderId="32" xfId="0" applyNumberFormat="1" applyFont="1" applyFill="1" applyBorder="1" applyAlignment="1" applyProtection="1">
      <alignment horizontal="center" vertical="center"/>
      <protection locked="0"/>
    </xf>
    <xf numFmtId="0" fontId="1" fillId="0" borderId="36" xfId="0" applyFont="1" applyBorder="1" applyAlignment="1" applyProtection="1">
      <alignment horizontal="center" vertical="center"/>
      <protection locked="0"/>
    </xf>
    <xf numFmtId="0" fontId="1" fillId="5" borderId="82" xfId="0" applyFont="1" applyFill="1" applyBorder="1" applyAlignment="1" applyProtection="1">
      <alignment horizontal="center" vertical="center" wrapText="1"/>
      <protection locked="0"/>
    </xf>
    <xf numFmtId="0" fontId="0" fillId="12" borderId="0" xfId="0" applyFill="1"/>
    <xf numFmtId="0" fontId="1" fillId="6" borderId="37" xfId="0" applyFont="1" applyFill="1" applyBorder="1" applyAlignment="1" applyProtection="1">
      <alignment horizontal="center" vertical="center"/>
      <protection locked="0"/>
    </xf>
    <xf numFmtId="0" fontId="1" fillId="5" borderId="36" xfId="0" applyFont="1" applyFill="1" applyBorder="1" applyAlignment="1" applyProtection="1">
      <alignment horizontal="center" vertical="center" wrapText="1"/>
      <protection locked="0"/>
    </xf>
    <xf numFmtId="0" fontId="1" fillId="6" borderId="63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0" fillId="0" borderId="28" xfId="0" applyBorder="1" applyAlignment="1">
      <alignment wrapText="1"/>
    </xf>
    <xf numFmtId="0" fontId="5" fillId="19" borderId="18" xfId="0" applyFont="1" applyFill="1" applyBorder="1" applyAlignment="1">
      <alignment horizontal="center"/>
    </xf>
    <xf numFmtId="0" fontId="0" fillId="0" borderId="18" xfId="0" applyBorder="1" applyAlignment="1">
      <alignment horizontal="center"/>
    </xf>
    <xf numFmtId="14" fontId="1" fillId="0" borderId="36" xfId="0" applyNumberFormat="1" applyFont="1" applyBorder="1" applyAlignment="1" applyProtection="1">
      <alignment horizontal="center" vertical="center"/>
      <protection locked="0"/>
    </xf>
    <xf numFmtId="0" fontId="5" fillId="20" borderId="18" xfId="0" applyFont="1" applyFill="1" applyBorder="1" applyAlignment="1">
      <alignment horizontal="center"/>
    </xf>
    <xf numFmtId="0" fontId="5" fillId="19" borderId="18" xfId="0" applyFont="1" applyFill="1" applyBorder="1" applyAlignment="1">
      <alignment horizontal="right"/>
    </xf>
    <xf numFmtId="0" fontId="5" fillId="18" borderId="18" xfId="0" applyFont="1" applyFill="1" applyBorder="1" applyAlignment="1">
      <alignment horizontal="right"/>
    </xf>
    <xf numFmtId="0" fontId="0" fillId="0" borderId="59" xfId="0" applyBorder="1" applyAlignment="1">
      <alignment horizontal="center"/>
    </xf>
    <xf numFmtId="0" fontId="5" fillId="0" borderId="64" xfId="0" applyFont="1" applyBorder="1" applyAlignment="1">
      <alignment horizontal="center"/>
    </xf>
    <xf numFmtId="0" fontId="5" fillId="0" borderId="57" xfId="0" applyFont="1" applyBorder="1" applyAlignment="1">
      <alignment horizontal="center"/>
    </xf>
    <xf numFmtId="0" fontId="5" fillId="7" borderId="95" xfId="0" applyFont="1" applyFill="1" applyBorder="1" applyAlignment="1">
      <alignment horizontal="center" vertical="center"/>
    </xf>
    <xf numFmtId="0" fontId="5" fillId="7" borderId="96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44" fontId="0" fillId="0" borderId="0" xfId="0" applyNumberFormat="1" applyAlignment="1">
      <alignment horizontal="center"/>
    </xf>
    <xf numFmtId="0" fontId="0" fillId="0" borderId="0" xfId="0" applyAlignment="1">
      <alignment horizontal="left" vertical="center" wrapText="1"/>
    </xf>
    <xf numFmtId="0" fontId="0" fillId="0" borderId="66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8" xfId="0" applyBorder="1" applyAlignment="1">
      <alignment horizontal="center"/>
    </xf>
    <xf numFmtId="0" fontId="5" fillId="21" borderId="18" xfId="0" applyFont="1" applyFill="1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97" xfId="0" applyBorder="1" applyAlignment="1">
      <alignment horizontal="center"/>
    </xf>
    <xf numFmtId="0" fontId="0" fillId="0" borderId="98" xfId="0" applyBorder="1" applyAlignment="1">
      <alignment horizontal="center"/>
    </xf>
    <xf numFmtId="0" fontId="28" fillId="0" borderId="0" xfId="0" applyFont="1"/>
    <xf numFmtId="0" fontId="11" fillId="3" borderId="83" xfId="0" applyFont="1" applyFill="1" applyBorder="1" applyAlignment="1">
      <alignment horizontal="right" vertical="center" wrapText="1"/>
    </xf>
    <xf numFmtId="0" fontId="11" fillId="3" borderId="20" xfId="0" applyFont="1" applyFill="1" applyBorder="1" applyAlignment="1">
      <alignment horizontal="right" vertical="center" wrapText="1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44" xfId="0" applyFont="1" applyBorder="1" applyAlignment="1" applyProtection="1">
      <alignment horizontal="center" vertical="center"/>
      <protection locked="0"/>
    </xf>
    <xf numFmtId="0" fontId="11" fillId="3" borderId="77" xfId="0" applyFont="1" applyFill="1" applyBorder="1" applyAlignment="1">
      <alignment horizontal="right" vertical="center"/>
    </xf>
    <xf numFmtId="0" fontId="11" fillId="3" borderId="78" xfId="0" applyFont="1" applyFill="1" applyBorder="1" applyAlignment="1">
      <alignment horizontal="right" vertical="center"/>
    </xf>
    <xf numFmtId="0" fontId="11" fillId="3" borderId="81" xfId="0" applyFont="1" applyFill="1" applyBorder="1" applyAlignment="1">
      <alignment horizontal="right" vertical="center"/>
    </xf>
    <xf numFmtId="0" fontId="11" fillId="3" borderId="85" xfId="0" applyFont="1" applyFill="1" applyBorder="1" applyAlignment="1">
      <alignment horizontal="right" vertical="center"/>
    </xf>
    <xf numFmtId="0" fontId="11" fillId="3" borderId="67" xfId="0" applyFont="1" applyFill="1" applyBorder="1" applyAlignment="1">
      <alignment horizontal="right" vertical="center"/>
    </xf>
    <xf numFmtId="0" fontId="11" fillId="3" borderId="20" xfId="0" applyFont="1" applyFill="1" applyBorder="1" applyAlignment="1">
      <alignment horizontal="right" vertical="center"/>
    </xf>
    <xf numFmtId="164" fontId="1" fillId="0" borderId="18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 applyProtection="1">
      <alignment horizontal="center" vertical="center"/>
      <protection locked="0"/>
    </xf>
    <xf numFmtId="0" fontId="1" fillId="0" borderId="66" xfId="0" applyFont="1" applyBorder="1" applyAlignment="1" applyProtection="1">
      <alignment horizontal="center" vertical="center"/>
      <protection locked="0"/>
    </xf>
    <xf numFmtId="0" fontId="1" fillId="0" borderId="67" xfId="0" applyFont="1" applyBorder="1" applyAlignment="1" applyProtection="1">
      <alignment horizontal="center" vertical="center"/>
      <protection locked="0"/>
    </xf>
    <xf numFmtId="0" fontId="1" fillId="0" borderId="84" xfId="0" applyFont="1" applyBorder="1" applyAlignment="1" applyProtection="1">
      <alignment horizontal="center" vertical="center"/>
      <protection locked="0"/>
    </xf>
    <xf numFmtId="0" fontId="11" fillId="3" borderId="72" xfId="0" applyFont="1" applyFill="1" applyBorder="1" applyAlignment="1">
      <alignment horizontal="right" vertical="center" wrapText="1"/>
    </xf>
    <xf numFmtId="0" fontId="11" fillId="3" borderId="25" xfId="0" applyFont="1" applyFill="1" applyBorder="1" applyAlignment="1">
      <alignment horizontal="right" vertical="center" wrapText="1"/>
    </xf>
    <xf numFmtId="0" fontId="11" fillId="3" borderId="29" xfId="0" applyFont="1" applyFill="1" applyBorder="1" applyAlignment="1">
      <alignment horizontal="right" vertical="center" wrapText="1"/>
    </xf>
    <xf numFmtId="0" fontId="11" fillId="3" borderId="73" xfId="0" applyFont="1" applyFill="1" applyBorder="1" applyAlignment="1">
      <alignment horizontal="right" vertical="center" wrapText="1"/>
    </xf>
    <xf numFmtId="0" fontId="11" fillId="3" borderId="0" xfId="0" applyFont="1" applyFill="1" applyAlignment="1">
      <alignment horizontal="right" vertical="center" wrapText="1"/>
    </xf>
    <xf numFmtId="0" fontId="11" fillId="3" borderId="74" xfId="0" applyFont="1" applyFill="1" applyBorder="1" applyAlignment="1">
      <alignment horizontal="right" vertical="center" wrapText="1"/>
    </xf>
    <xf numFmtId="0" fontId="11" fillId="3" borderId="75" xfId="0" applyFont="1" applyFill="1" applyBorder="1" applyAlignment="1">
      <alignment horizontal="right" vertical="center" wrapText="1"/>
    </xf>
    <xf numFmtId="0" fontId="11" fillId="3" borderId="76" xfId="0" applyFont="1" applyFill="1" applyBorder="1" applyAlignment="1">
      <alignment horizontal="right" vertical="center" wrapText="1"/>
    </xf>
    <xf numFmtId="0" fontId="11" fillId="3" borderId="26" xfId="0" applyFont="1" applyFill="1" applyBorder="1" applyAlignment="1">
      <alignment horizontal="right" vertical="center" wrapText="1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51" xfId="0" applyFont="1" applyBorder="1" applyAlignment="1" applyProtection="1">
      <alignment horizontal="center" vertical="center"/>
      <protection locked="0"/>
    </xf>
    <xf numFmtId="0" fontId="11" fillId="3" borderId="52" xfId="0" applyFont="1" applyFill="1" applyBorder="1" applyAlignment="1">
      <alignment horizontal="right" vertical="center"/>
    </xf>
    <xf numFmtId="0" fontId="11" fillId="3" borderId="28" xfId="0" applyFont="1" applyFill="1" applyBorder="1" applyAlignment="1">
      <alignment horizontal="right" vertical="center"/>
    </xf>
    <xf numFmtId="0" fontId="1" fillId="7" borderId="28" xfId="0" applyFont="1" applyFill="1" applyBorder="1" applyAlignment="1" applyProtection="1">
      <alignment horizontal="center" vertical="center"/>
      <protection locked="0"/>
    </xf>
    <xf numFmtId="0" fontId="1" fillId="7" borderId="37" xfId="0" applyFont="1" applyFill="1" applyBorder="1" applyAlignment="1" applyProtection="1">
      <alignment horizontal="center" vertical="center"/>
      <protection locked="0"/>
    </xf>
    <xf numFmtId="0" fontId="11" fillId="3" borderId="19" xfId="0" applyFont="1" applyFill="1" applyBorder="1" applyAlignment="1">
      <alignment horizontal="right" vertical="center"/>
    </xf>
    <xf numFmtId="0" fontId="11" fillId="3" borderId="18" xfId="0" applyFont="1" applyFill="1" applyBorder="1" applyAlignment="1">
      <alignment horizontal="right" vertical="center"/>
    </xf>
    <xf numFmtId="0" fontId="11" fillId="3" borderId="88" xfId="0" applyFont="1" applyFill="1" applyBorder="1" applyAlignment="1">
      <alignment horizontal="right" vertical="center" wrapText="1"/>
    </xf>
    <xf numFmtId="0" fontId="11" fillId="3" borderId="89" xfId="0" applyFont="1" applyFill="1" applyBorder="1" applyAlignment="1">
      <alignment horizontal="right" vertical="center" wrapText="1"/>
    </xf>
    <xf numFmtId="1" fontId="1" fillId="0" borderId="86" xfId="0" applyNumberFormat="1" applyFont="1" applyBorder="1" applyAlignment="1" applyProtection="1">
      <alignment horizontal="center" vertical="center"/>
      <protection locked="0"/>
    </xf>
    <xf numFmtId="1" fontId="1" fillId="0" borderId="79" xfId="0" applyNumberFormat="1" applyFont="1" applyBorder="1" applyAlignment="1" applyProtection="1">
      <alignment horizontal="center" vertical="center"/>
      <protection locked="0"/>
    </xf>
    <xf numFmtId="1" fontId="1" fillId="0" borderId="90" xfId="0" applyNumberFormat="1" applyFont="1" applyBorder="1" applyAlignment="1" applyProtection="1">
      <alignment horizontal="center" vertical="center"/>
      <protection locked="0"/>
    </xf>
    <xf numFmtId="1" fontId="1" fillId="0" borderId="63" xfId="0" applyNumberFormat="1" applyFont="1" applyBorder="1" applyAlignment="1" applyProtection="1">
      <alignment horizontal="center" vertical="center"/>
      <protection locked="0"/>
    </xf>
    <xf numFmtId="0" fontId="11" fillId="3" borderId="77" xfId="0" applyFont="1" applyFill="1" applyBorder="1" applyAlignment="1">
      <alignment horizontal="right" vertical="center" wrapText="1"/>
    </xf>
    <xf numFmtId="0" fontId="11" fillId="3" borderId="78" xfId="0" applyFont="1" applyFill="1" applyBorder="1" applyAlignment="1">
      <alignment horizontal="right" vertical="center" wrapText="1"/>
    </xf>
    <xf numFmtId="0" fontId="11" fillId="3" borderId="81" xfId="0" applyFont="1" applyFill="1" applyBorder="1" applyAlignment="1">
      <alignment horizontal="right" vertical="center" wrapText="1"/>
    </xf>
    <xf numFmtId="0" fontId="1" fillId="5" borderId="82" xfId="0" applyFont="1" applyFill="1" applyBorder="1" applyAlignment="1" applyProtection="1">
      <alignment horizontal="center" vertical="center"/>
      <protection locked="0"/>
    </xf>
    <xf numFmtId="0" fontId="1" fillId="5" borderId="37" xfId="0" applyFont="1" applyFill="1" applyBorder="1" applyAlignment="1" applyProtection="1">
      <alignment horizontal="center" vertical="center"/>
      <protection locked="0"/>
    </xf>
    <xf numFmtId="0" fontId="11" fillId="3" borderId="85" xfId="0" applyFont="1" applyFill="1" applyBorder="1" applyAlignment="1">
      <alignment horizontal="center" vertical="center"/>
    </xf>
    <xf numFmtId="0" fontId="11" fillId="3" borderId="67" xfId="0" applyFont="1" applyFill="1" applyBorder="1" applyAlignment="1">
      <alignment horizontal="center" vertical="center"/>
    </xf>
    <xf numFmtId="0" fontId="11" fillId="3" borderId="68" xfId="0" applyFont="1" applyFill="1" applyBorder="1" applyAlignment="1">
      <alignment horizontal="center" vertical="center"/>
    </xf>
    <xf numFmtId="0" fontId="11" fillId="3" borderId="73" xfId="0" applyFont="1" applyFill="1" applyBorder="1" applyAlignment="1">
      <alignment horizontal="right" vertical="center"/>
    </xf>
    <xf numFmtId="0" fontId="11" fillId="3" borderId="0" xfId="0" applyFont="1" applyFill="1" applyAlignment="1">
      <alignment horizontal="right" vertical="center"/>
    </xf>
    <xf numFmtId="0" fontId="11" fillId="3" borderId="74" xfId="0" applyFont="1" applyFill="1" applyBorder="1" applyAlignment="1">
      <alignment horizontal="right" vertical="center"/>
    </xf>
    <xf numFmtId="0" fontId="11" fillId="3" borderId="92" xfId="0" applyFont="1" applyFill="1" applyBorder="1" applyAlignment="1">
      <alignment horizontal="right" vertical="center"/>
    </xf>
    <xf numFmtId="0" fontId="11" fillId="3" borderId="93" xfId="0" applyFont="1" applyFill="1" applyBorder="1" applyAlignment="1">
      <alignment horizontal="right" vertical="center"/>
    </xf>
    <xf numFmtId="0" fontId="11" fillId="3" borderId="94" xfId="0" applyFont="1" applyFill="1" applyBorder="1" applyAlignment="1">
      <alignment horizontal="right" vertical="center"/>
    </xf>
    <xf numFmtId="0" fontId="8" fillId="3" borderId="58" xfId="0" applyFont="1" applyFill="1" applyBorder="1" applyAlignment="1">
      <alignment horizontal="right" vertical="center"/>
    </xf>
    <xf numFmtId="0" fontId="8" fillId="3" borderId="46" xfId="0" applyFont="1" applyFill="1" applyBorder="1" applyAlignment="1">
      <alignment horizontal="right" vertical="center"/>
    </xf>
    <xf numFmtId="0" fontId="4" fillId="8" borderId="18" xfId="0" applyFont="1" applyFill="1" applyBorder="1" applyAlignment="1">
      <alignment horizontal="center" vertical="center" textRotation="90"/>
    </xf>
    <xf numFmtId="0" fontId="0" fillId="7" borderId="18" xfId="0" applyFill="1" applyBorder="1" applyAlignment="1">
      <alignment horizontal="center" vertical="center"/>
    </xf>
    <xf numFmtId="0" fontId="20" fillId="7" borderId="0" xfId="0" applyFont="1" applyFill="1" applyAlignment="1">
      <alignment horizontal="center" vertical="center" wrapText="1"/>
    </xf>
    <xf numFmtId="0" fontId="0" fillId="5" borderId="18" xfId="0" applyFill="1" applyBorder="1" applyAlignment="1">
      <alignment horizontal="center" vertical="center"/>
    </xf>
    <xf numFmtId="0" fontId="0" fillId="6" borderId="18" xfId="0" applyFill="1" applyBorder="1" applyAlignment="1">
      <alignment horizontal="center" vertical="center"/>
    </xf>
    <xf numFmtId="0" fontId="0" fillId="7" borderId="18" xfId="0" applyFill="1" applyBorder="1" applyAlignment="1">
      <alignment horizontal="center" vertical="center" wrapText="1"/>
    </xf>
    <xf numFmtId="0" fontId="1" fillId="5" borderId="66" xfId="0" applyFont="1" applyFill="1" applyBorder="1" applyAlignment="1" applyProtection="1">
      <alignment horizontal="center" vertical="center" wrapText="1"/>
      <protection locked="0"/>
    </xf>
    <xf numFmtId="0" fontId="1" fillId="5" borderId="84" xfId="0" applyFont="1" applyFill="1" applyBorder="1" applyAlignment="1" applyProtection="1">
      <alignment horizontal="center" vertical="center" wrapText="1"/>
      <protection locked="0"/>
    </xf>
    <xf numFmtId="0" fontId="11" fillId="3" borderId="18" xfId="0" applyFont="1" applyFill="1" applyBorder="1" applyAlignment="1">
      <alignment horizontal="right" vertical="center" wrapText="1"/>
    </xf>
    <xf numFmtId="0" fontId="1" fillId="6" borderId="66" xfId="0" applyFont="1" applyFill="1" applyBorder="1" applyAlignment="1" applyProtection="1">
      <alignment horizontal="center" vertical="center"/>
      <protection locked="0"/>
    </xf>
    <xf numFmtId="0" fontId="1" fillId="6" borderId="68" xfId="0" applyFont="1" applyFill="1" applyBorder="1" applyAlignment="1" applyProtection="1">
      <alignment horizontal="center" vertical="center"/>
      <protection locked="0"/>
    </xf>
    <xf numFmtId="0" fontId="11" fillId="3" borderId="85" xfId="0" applyFont="1" applyFill="1" applyBorder="1" applyAlignment="1">
      <alignment horizontal="right" vertical="center" wrapText="1"/>
    </xf>
    <xf numFmtId="0" fontId="1" fillId="6" borderId="66" xfId="0" applyFont="1" applyFill="1" applyBorder="1" applyAlignment="1" applyProtection="1">
      <alignment horizontal="center" vertical="center" wrapText="1"/>
      <protection locked="0"/>
    </xf>
    <xf numFmtId="0" fontId="1" fillId="6" borderId="68" xfId="0" applyFont="1" applyFill="1" applyBorder="1" applyAlignment="1" applyProtection="1">
      <alignment horizontal="center" vertical="center" wrapText="1"/>
      <protection locked="0"/>
    </xf>
    <xf numFmtId="0" fontId="5" fillId="3" borderId="61" xfId="0" applyFont="1" applyFill="1" applyBorder="1" applyAlignment="1">
      <alignment horizontal="center" vertical="center"/>
    </xf>
    <xf numFmtId="0" fontId="5" fillId="3" borderId="59" xfId="0" applyFont="1" applyFill="1" applyBorder="1" applyAlignment="1">
      <alignment horizontal="center" vertical="center"/>
    </xf>
    <xf numFmtId="0" fontId="5" fillId="3" borderId="60" xfId="0" applyFont="1" applyFill="1" applyBorder="1" applyAlignment="1">
      <alignment horizontal="center" vertical="center"/>
    </xf>
    <xf numFmtId="0" fontId="1" fillId="0" borderId="42" xfId="0" applyFont="1" applyBorder="1" applyAlignment="1" applyProtection="1">
      <alignment horizontal="center" vertical="center"/>
      <protection locked="0"/>
    </xf>
    <xf numFmtId="0" fontId="1" fillId="0" borderId="43" xfId="0" applyFont="1" applyBorder="1" applyAlignment="1" applyProtection="1">
      <alignment horizontal="center" vertical="center"/>
      <protection locked="0"/>
    </xf>
    <xf numFmtId="0" fontId="1" fillId="7" borderId="18" xfId="0" applyFont="1" applyFill="1" applyBorder="1" applyAlignment="1" applyProtection="1">
      <alignment horizontal="center" vertical="center" wrapText="1"/>
      <protection locked="0"/>
    </xf>
    <xf numFmtId="0" fontId="1" fillId="7" borderId="32" xfId="0" applyFont="1" applyFill="1" applyBorder="1" applyAlignment="1" applyProtection="1">
      <alignment horizontal="center" vertical="center" wrapText="1"/>
      <protection locked="0"/>
    </xf>
    <xf numFmtId="166" fontId="1" fillId="0" borderId="66" xfId="0" applyNumberFormat="1" applyFont="1" applyBorder="1" applyAlignment="1" applyProtection="1">
      <alignment horizontal="center" vertical="center"/>
      <protection locked="0"/>
    </xf>
    <xf numFmtId="166" fontId="1" fillId="0" borderId="67" xfId="0" applyNumberFormat="1" applyFont="1" applyBorder="1" applyAlignment="1" applyProtection="1">
      <alignment horizontal="center" vertical="center"/>
      <protection locked="0"/>
    </xf>
    <xf numFmtId="166" fontId="1" fillId="0" borderId="84" xfId="0" applyNumberFormat="1" applyFont="1" applyBorder="1" applyAlignment="1" applyProtection="1">
      <alignment horizontal="center" vertical="center"/>
      <protection locked="0"/>
    </xf>
    <xf numFmtId="0" fontId="1" fillId="5" borderId="18" xfId="0" applyFont="1" applyFill="1" applyBorder="1" applyAlignment="1" applyProtection="1">
      <alignment horizontal="center" vertical="center" wrapText="1"/>
      <protection locked="0"/>
    </xf>
    <xf numFmtId="0" fontId="1" fillId="5" borderId="32" xfId="0" applyFont="1" applyFill="1" applyBorder="1" applyAlignment="1" applyProtection="1">
      <alignment horizontal="center" vertical="center" wrapText="1"/>
      <protection locked="0"/>
    </xf>
    <xf numFmtId="0" fontId="11" fillId="3" borderId="52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18" xfId="0" applyFont="1" applyBorder="1" applyAlignment="1">
      <alignment horizontal="left" vertical="center" wrapText="1"/>
    </xf>
    <xf numFmtId="0" fontId="19" fillId="7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4" fillId="10" borderId="18" xfId="0" applyFont="1" applyFill="1" applyBorder="1" applyAlignment="1">
      <alignment horizontal="center" vertical="center"/>
    </xf>
    <xf numFmtId="0" fontId="18" fillId="2" borderId="18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0" fontId="0" fillId="5" borderId="31" xfId="0" applyFill="1" applyBorder="1" applyAlignment="1" applyProtection="1">
      <alignment horizontal="center" vertical="center"/>
      <protection locked="0"/>
    </xf>
    <xf numFmtId="0" fontId="0" fillId="5" borderId="23" xfId="0" applyFill="1" applyBorder="1" applyAlignment="1" applyProtection="1">
      <alignment horizontal="center" vertical="center"/>
      <protection locked="0"/>
    </xf>
    <xf numFmtId="0" fontId="5" fillId="3" borderId="40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/>
    </xf>
    <xf numFmtId="0" fontId="0" fillId="5" borderId="38" xfId="0" applyFill="1" applyBorder="1" applyAlignment="1" applyProtection="1">
      <alignment horizontal="center" vertical="center"/>
      <protection locked="0"/>
    </xf>
    <xf numFmtId="0" fontId="0" fillId="5" borderId="24" xfId="0" applyFill="1" applyBorder="1" applyAlignment="1" applyProtection="1">
      <alignment horizontal="center" vertical="center"/>
      <protection locked="0"/>
    </xf>
    <xf numFmtId="0" fontId="10" fillId="4" borderId="13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/>
    </xf>
    <xf numFmtId="0" fontId="11" fillId="3" borderId="72" xfId="0" applyFont="1" applyFill="1" applyBorder="1" applyAlignment="1">
      <alignment horizontal="right" vertical="center"/>
    </xf>
    <xf numFmtId="0" fontId="11" fillId="3" borderId="29" xfId="0" applyFont="1" applyFill="1" applyBorder="1" applyAlignment="1">
      <alignment horizontal="right" vertical="center"/>
    </xf>
    <xf numFmtId="0" fontId="11" fillId="3" borderId="75" xfId="0" applyFont="1" applyFill="1" applyBorder="1" applyAlignment="1">
      <alignment horizontal="right" vertical="center"/>
    </xf>
    <xf numFmtId="0" fontId="11" fillId="3" borderId="26" xfId="0" applyFont="1" applyFill="1" applyBorder="1" applyAlignment="1">
      <alignment horizontal="right" vertical="center"/>
    </xf>
    <xf numFmtId="1" fontId="1" fillId="0" borderId="87" xfId="0" applyNumberFormat="1" applyFont="1" applyBorder="1" applyAlignment="1" applyProtection="1">
      <alignment horizontal="center" vertical="center"/>
      <protection locked="0"/>
    </xf>
    <xf numFmtId="1" fontId="1" fillId="0" borderId="80" xfId="0" applyNumberFormat="1" applyFont="1" applyBorder="1" applyAlignment="1" applyProtection="1">
      <alignment horizontal="center" vertical="center"/>
      <protection locked="0"/>
    </xf>
    <xf numFmtId="0" fontId="5" fillId="3" borderId="19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5" fillId="3" borderId="41" xfId="0" applyFont="1" applyFill="1" applyBorder="1" applyAlignment="1">
      <alignment horizontal="center" vertical="center"/>
    </xf>
    <xf numFmtId="0" fontId="5" fillId="3" borderId="42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/>
    </xf>
    <xf numFmtId="165" fontId="1" fillId="0" borderId="46" xfId="0" applyNumberFormat="1" applyFont="1" applyBorder="1" applyAlignment="1" applyProtection="1">
      <alignment horizontal="center" vertical="center"/>
      <protection locked="0"/>
    </xf>
    <xf numFmtId="165" fontId="1" fillId="0" borderId="45" xfId="0" applyNumberFormat="1" applyFont="1" applyBorder="1" applyAlignment="1" applyProtection="1">
      <alignment horizontal="center" vertical="center"/>
      <protection locked="0"/>
    </xf>
    <xf numFmtId="164" fontId="23" fillId="7" borderId="66" xfId="3" applyNumberFormat="1" applyFont="1" applyFill="1" applyBorder="1" applyAlignment="1" applyProtection="1">
      <alignment horizontal="center" vertical="center"/>
      <protection locked="0"/>
    </xf>
    <xf numFmtId="164" fontId="23" fillId="7" borderId="67" xfId="3" applyNumberFormat="1" applyFont="1" applyFill="1" applyBorder="1" applyAlignment="1" applyProtection="1">
      <alignment horizontal="center" vertical="center"/>
      <protection locked="0"/>
    </xf>
    <xf numFmtId="164" fontId="23" fillId="7" borderId="68" xfId="3" applyNumberFormat="1" applyFont="1" applyFill="1" applyBorder="1" applyAlignment="1" applyProtection="1">
      <alignment horizontal="center" vertical="center"/>
      <protection locked="0"/>
    </xf>
    <xf numFmtId="0" fontId="11" fillId="3" borderId="48" xfId="0" applyFont="1" applyFill="1" applyBorder="1" applyAlignment="1">
      <alignment horizontal="right" vertical="center"/>
    </xf>
    <xf numFmtId="0" fontId="11" fillId="3" borderId="42" xfId="0" applyFont="1" applyFill="1" applyBorder="1" applyAlignment="1">
      <alignment horizontal="right" vertical="center"/>
    </xf>
    <xf numFmtId="0" fontId="11" fillId="3" borderId="49" xfId="0" applyFont="1" applyFill="1" applyBorder="1" applyAlignment="1">
      <alignment horizontal="right" vertical="center"/>
    </xf>
    <xf numFmtId="1" fontId="1" fillId="0" borderId="42" xfId="0" applyNumberFormat="1" applyFont="1" applyBorder="1" applyAlignment="1" applyProtection="1">
      <alignment horizontal="center" vertical="center"/>
      <protection locked="0"/>
    </xf>
    <xf numFmtId="1" fontId="1" fillId="0" borderId="50" xfId="0" applyNumberFormat="1" applyFont="1" applyBorder="1" applyAlignment="1" applyProtection="1">
      <alignment horizontal="center" vertical="center"/>
      <protection locked="0"/>
    </xf>
    <xf numFmtId="1" fontId="1" fillId="0" borderId="18" xfId="0" applyNumberFormat="1" applyFont="1" applyBorder="1" applyAlignment="1" applyProtection="1">
      <alignment horizontal="center" vertical="center"/>
      <protection locked="0"/>
    </xf>
    <xf numFmtId="1" fontId="1" fillId="0" borderId="32" xfId="0" applyNumberFormat="1" applyFont="1" applyBorder="1" applyAlignment="1" applyProtection="1">
      <alignment horizontal="center" vertical="center"/>
      <protection locked="0"/>
    </xf>
    <xf numFmtId="0" fontId="11" fillId="3" borderId="41" xfId="0" applyFont="1" applyFill="1" applyBorder="1" applyAlignment="1">
      <alignment horizontal="right" vertical="center" wrapText="1"/>
    </xf>
    <xf numFmtId="0" fontId="11" fillId="3" borderId="42" xfId="0" applyFont="1" applyFill="1" applyBorder="1" applyAlignment="1">
      <alignment horizontal="right" vertical="center" wrapText="1"/>
    </xf>
    <xf numFmtId="0" fontId="1" fillId="5" borderId="42" xfId="0" applyFont="1" applyFill="1" applyBorder="1" applyAlignment="1" applyProtection="1">
      <alignment horizontal="center" vertical="center" wrapText="1"/>
      <protection locked="0"/>
    </xf>
    <xf numFmtId="0" fontId="1" fillId="5" borderId="50" xfId="0" applyFont="1" applyFill="1" applyBorder="1" applyAlignment="1" applyProtection="1">
      <alignment horizontal="center" vertical="center" wrapText="1"/>
      <protection locked="0"/>
    </xf>
    <xf numFmtId="0" fontId="5" fillId="3" borderId="53" xfId="0" applyFont="1" applyFill="1" applyBorder="1" applyAlignment="1">
      <alignment horizontal="center" vertical="center"/>
    </xf>
    <xf numFmtId="0" fontId="5" fillId="3" borderId="54" xfId="0" applyFont="1" applyFill="1" applyBorder="1" applyAlignment="1">
      <alignment horizontal="center" vertical="center"/>
    </xf>
    <xf numFmtId="0" fontId="5" fillId="3" borderId="55" xfId="0" applyFont="1" applyFill="1" applyBorder="1" applyAlignment="1">
      <alignment horizontal="center" vertical="center"/>
    </xf>
    <xf numFmtId="0" fontId="1" fillId="7" borderId="18" xfId="0" applyFont="1" applyFill="1" applyBorder="1" applyAlignment="1" applyProtection="1">
      <alignment horizontal="center" vertical="center"/>
      <protection locked="0"/>
    </xf>
    <xf numFmtId="0" fontId="1" fillId="7" borderId="32" xfId="0" applyFont="1" applyFill="1" applyBorder="1" applyAlignment="1" applyProtection="1">
      <alignment horizontal="center" vertical="center"/>
      <protection locked="0"/>
    </xf>
    <xf numFmtId="0" fontId="23" fillId="7" borderId="18" xfId="3" applyFont="1" applyFill="1" applyBorder="1" applyAlignment="1" applyProtection="1">
      <alignment horizontal="center" vertical="center"/>
      <protection locked="0"/>
    </xf>
    <xf numFmtId="0" fontId="23" fillId="7" borderId="18" xfId="0" applyFont="1" applyFill="1" applyBorder="1" applyAlignment="1" applyProtection="1">
      <alignment horizontal="center" vertical="center"/>
      <protection locked="0"/>
    </xf>
    <xf numFmtId="0" fontId="23" fillId="7" borderId="32" xfId="0" applyFont="1" applyFill="1" applyBorder="1" applyAlignment="1" applyProtection="1">
      <alignment horizontal="center" vertical="center"/>
      <protection locked="0"/>
    </xf>
    <xf numFmtId="0" fontId="11" fillId="3" borderId="33" xfId="0" applyFont="1" applyFill="1" applyBorder="1" applyAlignment="1">
      <alignment horizontal="right" vertical="center"/>
    </xf>
    <xf numFmtId="0" fontId="11" fillId="3" borderId="34" xfId="0" applyFont="1" applyFill="1" applyBorder="1" applyAlignment="1">
      <alignment horizontal="right" vertical="center"/>
    </xf>
    <xf numFmtId="164" fontId="23" fillId="7" borderId="69" xfId="3" applyNumberFormat="1" applyFont="1" applyFill="1" applyBorder="1" applyAlignment="1" applyProtection="1">
      <alignment horizontal="center" vertical="center"/>
      <protection locked="0"/>
    </xf>
    <xf numFmtId="164" fontId="23" fillId="7" borderId="70" xfId="3" applyNumberFormat="1" applyFont="1" applyFill="1" applyBorder="1" applyAlignment="1" applyProtection="1">
      <alignment horizontal="center" vertical="center"/>
      <protection locked="0"/>
    </xf>
    <xf numFmtId="164" fontId="23" fillId="7" borderId="71" xfId="3" applyNumberFormat="1" applyFont="1" applyFill="1" applyBorder="1" applyAlignment="1" applyProtection="1">
      <alignment horizontal="center" vertical="center"/>
      <protection locked="0"/>
    </xf>
    <xf numFmtId="0" fontId="5" fillId="3" borderId="57" xfId="0" applyFont="1" applyFill="1" applyBorder="1" applyAlignment="1">
      <alignment horizontal="center" vertical="center"/>
    </xf>
    <xf numFmtId="0" fontId="5" fillId="3" borderId="64" xfId="0" applyFont="1" applyFill="1" applyBorder="1" applyAlignment="1">
      <alignment horizontal="center" vertical="center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56" xfId="0" applyFont="1" applyBorder="1" applyAlignment="1" applyProtection="1">
      <alignment horizontal="center" vertical="center"/>
      <protection locked="0"/>
    </xf>
    <xf numFmtId="0" fontId="1" fillId="6" borderId="28" xfId="0" applyFont="1" applyFill="1" applyBorder="1" applyAlignment="1" applyProtection="1">
      <alignment horizontal="center" vertical="center"/>
      <protection locked="0"/>
    </xf>
    <xf numFmtId="0" fontId="1" fillId="6" borderId="37" xfId="0" applyFont="1" applyFill="1" applyBorder="1" applyAlignment="1" applyProtection="1">
      <alignment horizontal="center" vertical="center"/>
      <protection locked="0"/>
    </xf>
    <xf numFmtId="0" fontId="1" fillId="5" borderId="34" xfId="0" applyFont="1" applyFill="1" applyBorder="1" applyAlignment="1" applyProtection="1">
      <alignment horizontal="center" vertical="center" wrapText="1"/>
      <protection locked="0"/>
    </xf>
    <xf numFmtId="0" fontId="1" fillId="5" borderId="35" xfId="0" applyFont="1" applyFill="1" applyBorder="1" applyAlignment="1" applyProtection="1">
      <alignment horizontal="center" vertical="center" wrapText="1"/>
      <protection locked="0"/>
    </xf>
    <xf numFmtId="0" fontId="11" fillId="3" borderId="33" xfId="0" applyFont="1" applyFill="1" applyBorder="1" applyAlignment="1">
      <alignment horizontal="center" vertical="center" wrapText="1"/>
    </xf>
    <xf numFmtId="0" fontId="11" fillId="3" borderId="34" xfId="0" applyFont="1" applyFill="1" applyBorder="1" applyAlignment="1">
      <alignment horizontal="center" vertical="center" wrapText="1"/>
    </xf>
    <xf numFmtId="0" fontId="1" fillId="5" borderId="28" xfId="0" applyFont="1" applyFill="1" applyBorder="1" applyAlignment="1" applyProtection="1">
      <alignment horizontal="center" vertical="center" wrapText="1"/>
      <protection locked="0"/>
    </xf>
    <xf numFmtId="0" fontId="1" fillId="5" borderId="37" xfId="0" applyFont="1" applyFill="1" applyBorder="1" applyAlignment="1" applyProtection="1">
      <alignment horizontal="center" vertical="center" wrapText="1"/>
      <protection locked="0"/>
    </xf>
    <xf numFmtId="0" fontId="1" fillId="5" borderId="79" xfId="0" applyFont="1" applyFill="1" applyBorder="1" applyAlignment="1" applyProtection="1">
      <alignment horizontal="center" vertical="center"/>
      <protection locked="0"/>
    </xf>
    <xf numFmtId="0" fontId="1" fillId="5" borderId="9" xfId="0" applyFont="1" applyFill="1" applyBorder="1" applyAlignment="1" applyProtection="1">
      <alignment horizontal="center" vertical="center"/>
      <protection locked="0"/>
    </xf>
    <xf numFmtId="0" fontId="1" fillId="5" borderId="80" xfId="0" applyFont="1" applyFill="1" applyBorder="1" applyAlignment="1" applyProtection="1">
      <alignment horizontal="center" vertical="center"/>
      <protection locked="0"/>
    </xf>
    <xf numFmtId="165" fontId="1" fillId="0" borderId="18" xfId="0" applyNumberFormat="1" applyFont="1" applyBorder="1" applyAlignment="1" applyProtection="1">
      <alignment horizontal="center" vertical="center"/>
      <protection locked="0"/>
    </xf>
    <xf numFmtId="165" fontId="1" fillId="0" borderId="44" xfId="0" applyNumberFormat="1" applyFont="1" applyBorder="1" applyAlignment="1" applyProtection="1">
      <alignment horizontal="center" vertical="center"/>
      <protection locked="0"/>
    </xf>
    <xf numFmtId="165" fontId="1" fillId="6" borderId="18" xfId="0" applyNumberFormat="1" applyFont="1" applyFill="1" applyBorder="1" applyAlignment="1" applyProtection="1">
      <alignment horizontal="center" vertical="center"/>
      <protection locked="0"/>
    </xf>
    <xf numFmtId="165" fontId="1" fillId="6" borderId="32" xfId="0" applyNumberFormat="1" applyFont="1" applyFill="1" applyBorder="1" applyAlignment="1" applyProtection="1">
      <alignment horizontal="center" vertical="center"/>
      <protection locked="0"/>
    </xf>
    <xf numFmtId="0" fontId="1" fillId="6" borderId="18" xfId="0" applyFont="1" applyFill="1" applyBorder="1" applyAlignment="1" applyProtection="1">
      <alignment horizontal="center" vertical="center"/>
      <protection locked="0"/>
    </xf>
    <xf numFmtId="0" fontId="1" fillId="6" borderId="32" xfId="0" applyFont="1" applyFill="1" applyBorder="1" applyAlignment="1" applyProtection="1">
      <alignment horizontal="center" vertical="center"/>
      <protection locked="0"/>
    </xf>
    <xf numFmtId="14" fontId="1" fillId="0" borderId="18" xfId="0" applyNumberFormat="1" applyFont="1" applyBorder="1" applyAlignment="1" applyProtection="1">
      <alignment horizontal="center" vertical="center"/>
      <protection locked="0"/>
    </xf>
    <xf numFmtId="14" fontId="1" fillId="0" borderId="44" xfId="0" applyNumberFormat="1" applyFont="1" applyBorder="1" applyAlignment="1" applyProtection="1">
      <alignment horizontal="center" vertical="center"/>
      <protection locked="0"/>
    </xf>
    <xf numFmtId="14" fontId="1" fillId="6" borderId="18" xfId="0" applyNumberFormat="1" applyFont="1" applyFill="1" applyBorder="1" applyAlignment="1" applyProtection="1">
      <alignment horizontal="center" vertical="center"/>
      <protection locked="0"/>
    </xf>
    <xf numFmtId="14" fontId="1" fillId="6" borderId="32" xfId="0" applyNumberFormat="1" applyFont="1" applyFill="1" applyBorder="1" applyAlignment="1" applyProtection="1">
      <alignment horizontal="center" vertical="center"/>
      <protection locked="0"/>
    </xf>
    <xf numFmtId="0" fontId="1" fillId="5" borderId="18" xfId="0" applyFont="1" applyFill="1" applyBorder="1" applyAlignment="1" applyProtection="1">
      <alignment horizontal="center" vertical="center"/>
      <protection locked="0"/>
    </xf>
    <xf numFmtId="0" fontId="1" fillId="5" borderId="32" xfId="0" applyFont="1" applyFill="1" applyBorder="1" applyAlignment="1" applyProtection="1">
      <alignment horizontal="center" vertical="center"/>
      <protection locked="0"/>
    </xf>
    <xf numFmtId="0" fontId="1" fillId="3" borderId="19" xfId="0" applyFont="1" applyFill="1" applyBorder="1" applyAlignment="1">
      <alignment horizontal="right" vertical="center" wrapText="1"/>
    </xf>
    <xf numFmtId="0" fontId="1" fillId="3" borderId="18" xfId="0" applyFont="1" applyFill="1" applyBorder="1" applyAlignment="1">
      <alignment horizontal="right" vertical="center" wrapText="1"/>
    </xf>
    <xf numFmtId="164" fontId="1" fillId="6" borderId="18" xfId="0" applyNumberFormat="1" applyFont="1" applyFill="1" applyBorder="1" applyAlignment="1" applyProtection="1">
      <alignment horizontal="center" vertical="center"/>
      <protection locked="0"/>
    </xf>
    <xf numFmtId="164" fontId="1" fillId="6" borderId="32" xfId="0" applyNumberFormat="1" applyFont="1" applyFill="1" applyBorder="1" applyAlignment="1" applyProtection="1">
      <alignment horizontal="center" vertical="center"/>
      <protection locked="0"/>
    </xf>
    <xf numFmtId="0" fontId="1" fillId="0" borderId="34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11" fillId="3" borderId="17" xfId="0" applyFont="1" applyFill="1" applyBorder="1" applyAlignment="1">
      <alignment horizontal="right" vertical="center"/>
    </xf>
    <xf numFmtId="0" fontId="1" fillId="6" borderId="34" xfId="0" applyFont="1" applyFill="1" applyBorder="1" applyAlignment="1" applyProtection="1">
      <alignment horizontal="center" vertical="center"/>
      <protection locked="0"/>
    </xf>
    <xf numFmtId="0" fontId="1" fillId="6" borderId="35" xfId="0" applyFont="1" applyFill="1" applyBorder="1" applyAlignment="1" applyProtection="1">
      <alignment horizontal="center" vertical="center"/>
      <protection locked="0"/>
    </xf>
    <xf numFmtId="0" fontId="5" fillId="3" borderId="32" xfId="0" applyFont="1" applyFill="1" applyBorder="1" applyAlignment="1">
      <alignment horizontal="center" vertical="center"/>
    </xf>
    <xf numFmtId="0" fontId="11" fillId="3" borderId="34" xfId="0" applyFont="1" applyFill="1" applyBorder="1" applyAlignment="1">
      <alignment horizontal="center" vertical="center"/>
    </xf>
    <xf numFmtId="0" fontId="11" fillId="3" borderId="35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22" fillId="2" borderId="0" xfId="3" applyFont="1" applyFill="1" applyAlignment="1" applyProtection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 applyProtection="1">
      <alignment horizontal="center" vertical="center" wrapText="1"/>
      <protection locked="0"/>
    </xf>
    <xf numFmtId="0" fontId="1" fillId="6" borderId="12" xfId="0" applyFont="1" applyFill="1" applyBorder="1" applyAlignment="1" applyProtection="1">
      <alignment horizontal="center" vertical="center" wrapText="1"/>
      <protection locked="0"/>
    </xf>
    <xf numFmtId="166" fontId="1" fillId="0" borderId="18" xfId="0" applyNumberFormat="1" applyFont="1" applyBorder="1" applyAlignment="1" applyProtection="1">
      <alignment horizontal="center" vertical="center"/>
      <protection locked="0"/>
    </xf>
    <xf numFmtId="166" fontId="1" fillId="0" borderId="44" xfId="0" applyNumberFormat="1" applyFont="1" applyBorder="1" applyAlignment="1" applyProtection="1">
      <alignment horizontal="center" vertical="center"/>
      <protection locked="0"/>
    </xf>
    <xf numFmtId="0" fontId="15" fillId="9" borderId="16" xfId="3" applyFont="1" applyFill="1" applyBorder="1" applyAlignment="1" applyProtection="1">
      <alignment horizontal="center" vertical="center"/>
      <protection locked="0"/>
    </xf>
    <xf numFmtId="0" fontId="15" fillId="9" borderId="0" xfId="3" applyFont="1" applyFill="1" applyBorder="1" applyAlignment="1" applyProtection="1">
      <alignment horizontal="center" vertical="center"/>
      <protection locked="0"/>
    </xf>
    <xf numFmtId="0" fontId="15" fillId="9" borderId="9" xfId="3" applyFont="1" applyFill="1" applyBorder="1" applyAlignment="1" applyProtection="1">
      <alignment horizontal="center" vertical="center"/>
      <protection locked="0"/>
    </xf>
    <xf numFmtId="0" fontId="0" fillId="11" borderId="27" xfId="0" applyFill="1" applyBorder="1" applyAlignment="1">
      <alignment horizontal="center" vertical="center"/>
    </xf>
    <xf numFmtId="0" fontId="0" fillId="11" borderId="36" xfId="0" applyFill="1" applyBorder="1" applyAlignment="1">
      <alignment horizontal="center" vertical="center"/>
    </xf>
    <xf numFmtId="0" fontId="5" fillId="3" borderId="83" xfId="0" applyFont="1" applyFill="1" applyBorder="1" applyAlignment="1">
      <alignment horizontal="right" vertical="center"/>
    </xf>
    <xf numFmtId="0" fontId="5" fillId="3" borderId="20" xfId="0" applyFont="1" applyFill="1" applyBorder="1" applyAlignment="1">
      <alignment horizontal="right" vertical="center"/>
    </xf>
    <xf numFmtId="0" fontId="0" fillId="0" borderId="66" xfId="0" applyBorder="1" applyAlignment="1" applyProtection="1">
      <alignment horizontal="center" vertical="center"/>
      <protection locked="0"/>
    </xf>
    <xf numFmtId="0" fontId="0" fillId="0" borderId="67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11" fillId="3" borderId="25" xfId="0" applyFont="1" applyFill="1" applyBorder="1" applyAlignment="1">
      <alignment horizontal="right" vertical="center"/>
    </xf>
    <xf numFmtId="0" fontId="1" fillId="5" borderId="36" xfId="0" applyFont="1" applyFill="1" applyBorder="1" applyAlignment="1" applyProtection="1">
      <alignment horizontal="center" vertical="center" wrapText="1"/>
      <protection locked="0"/>
    </xf>
    <xf numFmtId="0" fontId="1" fillId="5" borderId="91" xfId="0" applyFont="1" applyFill="1" applyBorder="1" applyAlignment="1" applyProtection="1">
      <alignment horizontal="center" vertical="center" wrapText="1"/>
      <protection locked="0"/>
    </xf>
    <xf numFmtId="0" fontId="5" fillId="3" borderId="19" xfId="0" applyFont="1" applyFill="1" applyBorder="1" applyAlignment="1">
      <alignment horizontal="right" vertical="center"/>
    </xf>
    <xf numFmtId="0" fontId="5" fillId="3" borderId="18" xfId="0" applyFont="1" applyFill="1" applyBorder="1" applyAlignment="1">
      <alignment horizontal="right" vertical="center"/>
    </xf>
    <xf numFmtId="14" fontId="0" fillId="0" borderId="18" xfId="0" applyNumberFormat="1" applyBorder="1" applyAlignment="1" applyProtection="1">
      <alignment horizontal="center" vertical="center"/>
      <protection locked="0"/>
    </xf>
    <xf numFmtId="14" fontId="0" fillId="0" borderId="32" xfId="0" applyNumberFormat="1" applyBorder="1" applyAlignment="1" applyProtection="1">
      <alignment horizontal="center" vertical="center"/>
      <protection locked="0"/>
    </xf>
    <xf numFmtId="0" fontId="11" fillId="3" borderId="19" xfId="0" applyFont="1" applyFill="1" applyBorder="1" applyAlignment="1">
      <alignment horizontal="right" vertical="center" wrapText="1"/>
    </xf>
    <xf numFmtId="44" fontId="1" fillId="5" borderId="18" xfId="1" applyFont="1" applyFill="1" applyBorder="1" applyAlignment="1" applyProtection="1">
      <alignment horizontal="center" vertical="center"/>
      <protection locked="0"/>
    </xf>
    <xf numFmtId="44" fontId="1" fillId="5" borderId="32" xfId="1" applyFont="1" applyFill="1" applyBorder="1" applyAlignment="1" applyProtection="1">
      <alignment horizontal="center" vertical="center"/>
      <protection locked="0"/>
    </xf>
    <xf numFmtId="44" fontId="1" fillId="0" borderId="18" xfId="1" applyFont="1" applyBorder="1" applyAlignment="1" applyProtection="1">
      <alignment horizontal="center" vertical="center"/>
      <protection locked="0"/>
    </xf>
    <xf numFmtId="44" fontId="1" fillId="0" borderId="32" xfId="1" applyFont="1" applyBorder="1" applyAlignment="1" applyProtection="1">
      <alignment horizontal="center" vertical="center"/>
      <protection locked="0"/>
    </xf>
    <xf numFmtId="0" fontId="5" fillId="19" borderId="18" xfId="0" applyFont="1" applyFill="1" applyBorder="1" applyAlignment="1">
      <alignment horizontal="center"/>
    </xf>
    <xf numFmtId="0" fontId="5" fillId="13" borderId="28" xfId="0" applyFont="1" applyFill="1" applyBorder="1" applyAlignment="1">
      <alignment horizontal="center" wrapText="1"/>
    </xf>
    <xf numFmtId="0" fontId="5" fillId="14" borderId="66" xfId="0" applyFont="1" applyFill="1" applyBorder="1" applyAlignment="1">
      <alignment horizontal="center" wrapText="1"/>
    </xf>
    <xf numFmtId="0" fontId="5" fillId="14" borderId="67" xfId="0" applyFont="1" applyFill="1" applyBorder="1" applyAlignment="1">
      <alignment horizontal="center" wrapText="1"/>
    </xf>
    <xf numFmtId="0" fontId="5" fillId="14" borderId="20" xfId="0" applyFont="1" applyFill="1" applyBorder="1" applyAlignment="1">
      <alignment horizontal="center" wrapText="1"/>
    </xf>
    <xf numFmtId="0" fontId="5" fillId="18" borderId="66" xfId="0" applyFont="1" applyFill="1" applyBorder="1" applyAlignment="1">
      <alignment horizontal="center"/>
    </xf>
    <xf numFmtId="0" fontId="5" fillId="18" borderId="67" xfId="0" applyFont="1" applyFill="1" applyBorder="1" applyAlignment="1">
      <alignment horizontal="center"/>
    </xf>
    <xf numFmtId="0" fontId="5" fillId="18" borderId="20" xfId="0" applyFont="1" applyFill="1" applyBorder="1" applyAlignment="1">
      <alignment horizontal="center"/>
    </xf>
    <xf numFmtId="0" fontId="5" fillId="13" borderId="18" xfId="0" applyFont="1" applyFill="1" applyBorder="1" applyAlignment="1">
      <alignment horizontal="center" wrapText="1"/>
    </xf>
    <xf numFmtId="0" fontId="5" fillId="5" borderId="18" xfId="0" applyFont="1" applyFill="1" applyBorder="1" applyAlignment="1">
      <alignment horizontal="center"/>
    </xf>
    <xf numFmtId="0" fontId="5" fillId="15" borderId="28" xfId="0" applyFont="1" applyFill="1" applyBorder="1" applyAlignment="1">
      <alignment horizontal="center" wrapText="1"/>
    </xf>
    <xf numFmtId="0" fontId="5" fillId="14" borderId="28" xfId="0" applyFont="1" applyFill="1" applyBorder="1" applyAlignment="1">
      <alignment horizontal="center" wrapText="1"/>
    </xf>
    <xf numFmtId="0" fontId="5" fillId="16" borderId="18" xfId="0" applyFont="1" applyFill="1" applyBorder="1" applyAlignment="1">
      <alignment horizontal="center" wrapText="1"/>
    </xf>
    <xf numFmtId="0" fontId="5" fillId="17" borderId="18" xfId="0" applyFont="1" applyFill="1" applyBorder="1" applyAlignment="1">
      <alignment horizontal="center"/>
    </xf>
    <xf numFmtId="0" fontId="5" fillId="15" borderId="18" xfId="0" applyFont="1" applyFill="1" applyBorder="1" applyAlignment="1">
      <alignment horizontal="center" wrapText="1"/>
    </xf>
    <xf numFmtId="0" fontId="5" fillId="6" borderId="18" xfId="0" applyFont="1" applyFill="1" applyBorder="1" applyAlignment="1">
      <alignment horizontal="center"/>
    </xf>
    <xf numFmtId="0" fontId="5" fillId="14" borderId="18" xfId="0" applyFont="1" applyFill="1" applyBorder="1" applyAlignment="1">
      <alignment horizontal="center" wrapText="1"/>
    </xf>
  </cellXfs>
  <cellStyles count="4">
    <cellStyle name="Lien hypertexte" xfId="3" builtinId="8"/>
    <cellStyle name="Monétaire" xfId="1" builtinId="4"/>
    <cellStyle name="Normal" xfId="0" builtinId="0"/>
    <cellStyle name="Pourcentage" xfId="2" builtinId="5"/>
  </cellStyles>
  <dxfs count="109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CC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left" vertical="center" textRotation="0" wrapText="1" indent="0" justifyLastLine="0" shrinkToFit="0" readingOrder="0"/>
    </dxf>
  </dxfs>
  <tableStyles count="1" defaultTableStyle="TableStyleMedium2" defaultPivotStyle="PivotStyleLight16">
    <tableStyle name="Invisible" pivot="0" table="0" count="0" xr9:uid="{FCD8B85A-EAF7-4BB7-B9BD-B2F393ECCFCC}"/>
  </tableStyles>
  <colors>
    <mruColors>
      <color rgb="FFCCFFFF"/>
      <color rgb="FFFFFF99"/>
      <color rgb="FFFFCCCC"/>
      <color rgb="FFCCFFCC"/>
      <color rgb="FFC5FFFC"/>
      <color rgb="FF99FFCC"/>
      <color rgb="FFFFCCFF"/>
      <color rgb="FFFFDC00"/>
      <color rgb="FFF2F2F2"/>
      <color rgb="FF5830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138613</xdr:colOff>
      <xdr:row>1</xdr:row>
      <xdr:rowOff>110084</xdr:rowOff>
    </xdr:from>
    <xdr:to>
      <xdr:col>8</xdr:col>
      <xdr:colOff>663506</xdr:colOff>
      <xdr:row>4</xdr:row>
      <xdr:rowOff>71809</xdr:rowOff>
    </xdr:to>
    <xdr:pic>
      <xdr:nvPicPr>
        <xdr:cNvPr id="16" name="Graphique 15" descr="Ligne fléchée : droite avec un remplissage uni">
          <a:extLst>
            <a:ext uri="{FF2B5EF4-FFF2-40B4-BE49-F238E27FC236}">
              <a16:creationId xmlns:a16="http://schemas.microsoft.com/office/drawing/2014/main" id="{1E233099-CA65-448C-9B85-5195AD587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872663" y="291059"/>
          <a:ext cx="524893" cy="525605"/>
        </a:xfrm>
        <a:prstGeom prst="rect">
          <a:avLst/>
        </a:prstGeom>
      </xdr:spPr>
    </xdr:pic>
    <xdr:clientData/>
  </xdr:twoCellAnchor>
  <xdr:twoCellAnchor editAs="oneCell">
    <xdr:from>
      <xdr:col>4</xdr:col>
      <xdr:colOff>688730</xdr:colOff>
      <xdr:row>140</xdr:row>
      <xdr:rowOff>201777</xdr:rowOff>
    </xdr:from>
    <xdr:to>
      <xdr:col>9</xdr:col>
      <xdr:colOff>135911</xdr:colOff>
      <xdr:row>151</xdr:row>
      <xdr:rowOff>72570</xdr:rowOff>
    </xdr:to>
    <xdr:pic>
      <xdr:nvPicPr>
        <xdr:cNvPr id="17" name="Image 16">
          <a:extLst>
            <a:ext uri="{FF2B5EF4-FFF2-40B4-BE49-F238E27FC236}">
              <a16:creationId xmlns:a16="http://schemas.microsoft.com/office/drawing/2014/main" id="{6659885D-42C0-44DB-92B4-00529CD3D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9930" y="25233477"/>
          <a:ext cx="3933456" cy="2004393"/>
        </a:xfrm>
        <a:prstGeom prst="rect">
          <a:avLst/>
        </a:prstGeom>
      </xdr:spPr>
    </xdr:pic>
    <xdr:clientData/>
  </xdr:twoCellAnchor>
  <xdr:twoCellAnchor editAs="oneCell">
    <xdr:from>
      <xdr:col>5</xdr:col>
      <xdr:colOff>1083365</xdr:colOff>
      <xdr:row>11</xdr:row>
      <xdr:rowOff>155185</xdr:rowOff>
    </xdr:from>
    <xdr:to>
      <xdr:col>7</xdr:col>
      <xdr:colOff>243839</xdr:colOff>
      <xdr:row>14</xdr:row>
      <xdr:rowOff>93810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D31A8027-101B-4848-8AFB-D873DFC22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97990" y="2441185"/>
          <a:ext cx="1440759" cy="5291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7CC53C3-3567-4FE7-90A4-81460926333B}" name="BDD_CERFA_APPRENTISSAGE" displayName="BDD_CERFA_APPRENTISSAGE" ref="H8:CZ9" totalsRowShown="0" headerRowDxfId="108" dataDxfId="107">
  <autoFilter ref="H8:CZ9" xr:uid="{67CC53C3-3567-4FE7-90A4-81460926333B}"/>
  <tableColumns count="97">
    <tableColumn id="1" xr3:uid="{1495EB20-354B-4552-98E7-8DBA08C9C590}" name="MODE CONTRACTUEL" dataDxfId="106">
      <calculatedColumnFormula>IF('FORMULAIRE APPRENTISSAGE'!E21="","",'FORMULAIRE APPRENTISSAGE'!E21)</calculatedColumnFormula>
    </tableColumn>
    <tableColumn id="2" xr3:uid="{B03A94BB-C7E8-45D2-9811-3C2854B396F5}" name="TYPE D'EMPLOYEUR" dataDxfId="105">
      <calculatedColumnFormula>IF('FORMULAIRE APPRENTISSAGE'!I21="","",'FORMULAIRE APPRENTISSAGE'!I21)</calculatedColumnFormula>
    </tableColumn>
    <tableColumn id="3" xr3:uid="{D19208F3-CB26-446C-941D-A6117B45AC3E}" name="NOM EMPLOYEUR" dataDxfId="104">
      <calculatedColumnFormula>IF('FORMULAIRE APPRENTISSAGE'!E25="","",'FORMULAIRE APPRENTISSAGE'!E25)</calculatedColumnFormula>
    </tableColumn>
    <tableColumn id="4" xr3:uid="{56BDBF5F-C315-4EC9-A4CA-0BF2A0CEF7E7}" name="EMP_ADRESSE_Num_RUE" dataDxfId="103">
      <calculatedColumnFormula>IF('FORMULAIRE APPRENTISSAGE'!D28="","",'FORMULAIRE APPRENTISSAGE'!D28)</calculatedColumnFormula>
    </tableColumn>
    <tableColumn id="5" xr3:uid="{5F138446-5DFD-4E33-8F85-95B87837D94B}" name="EMP_ADRESSE_Voie" dataDxfId="102">
      <calculatedColumnFormula>IF('FORMULAIRE APPRENTISSAGE'!D29="","",'FORMULAIRE APPRENTISSAGE'!D29)</calculatedColumnFormula>
    </tableColumn>
    <tableColumn id="6" xr3:uid="{FBA0684F-05F6-417C-9132-E467E70CD9D1}" name="EMP_ADRESSE_Complément" dataDxfId="101">
      <calculatedColumnFormula>IF('FORMULAIRE APPRENTISSAGE'!D30="","",'FORMULAIRE APPRENTISSAGE'!D30)</calculatedColumnFormula>
    </tableColumn>
    <tableColumn id="7" xr3:uid="{F537CB57-F225-40CD-AF19-6DF043DB98C0}" name="EMP_ADRESSE_CP" dataDxfId="100">
      <calculatedColumnFormula>IF('FORMULAIRE APPRENTISSAGE'!D31="","",'FORMULAIRE APPRENTISSAGE'!D31)</calculatedColumnFormula>
    </tableColumn>
    <tableColumn id="8" xr3:uid="{D10ABF9E-43BB-4F7D-9730-C51331B3E33B}" name="EMP_ADRESSE_Commune" dataDxfId="99">
      <calculatedColumnFormula>IF('FORMULAIRE APPRENTISSAGE'!D32="","",'FORMULAIRE APPRENTISSAGE'!D32)</calculatedColumnFormula>
    </tableColumn>
    <tableColumn id="9" xr3:uid="{B9390863-96C0-4F2F-9AEC-31013C54DA7E}" name="EMP_ADRESSE_Téléphone" dataDxfId="98">
      <calculatedColumnFormula>IF('FORMULAIRE APPRENTISSAGE'!D33="","",'FORMULAIRE APPRENTISSAGE'!D33)</calculatedColumnFormula>
    </tableColumn>
    <tableColumn id="10" xr3:uid="{7169D2BB-4DD7-4EEE-B446-53B7F8CC5E66}" name="EMP_ADRESSE_Courriel" dataDxfId="97">
      <calculatedColumnFormula>IF('FORMULAIRE APPRENTISSAGE'!D34="","",'FORMULAIRE APPRENTISSAGE'!D34)</calculatedColumnFormula>
    </tableColumn>
    <tableColumn id="11" xr3:uid="{36A45C5B-4A43-4032-9AAC-2C55DDBDB3DB}" name="EMP_SIRET" dataDxfId="96">
      <calculatedColumnFormula>IF('FORMULAIRE APPRENTISSAGE'!I27="","",'FORMULAIRE APPRENTISSAGE'!I27)</calculatedColumnFormula>
    </tableColumn>
    <tableColumn id="12" xr3:uid="{01731F25-24CE-4979-8B46-FF553B843DE7}" name="EMP_CODE_NAF_APE" dataDxfId="95">
      <calculatedColumnFormula>IF('FORMULAIRE APPRENTISSAGE'!I29="","",'FORMULAIRE APPRENTISSAGE'!I29)</calculatedColumnFormula>
    </tableColumn>
    <tableColumn id="13" xr3:uid="{E993744D-3621-44FF-BF8D-753B60E71C08}" name="EMP_Code_IDCC" dataDxfId="94">
      <calculatedColumnFormula>IF('FORMULAIRE APPRENTISSAGE'!I31="","",'FORMULAIRE APPRENTISSAGE'!I31)</calculatedColumnFormula>
    </tableColumn>
    <tableColumn id="14" xr3:uid="{8A4A6358-7318-4E8D-8704-27E8DF89FB0C}" name="EMP_Effectif_entreprise" dataDxfId="93">
      <calculatedColumnFormula>IF('FORMULAIRE APPRENTISSAGE'!I33="","",'FORMULAIRE APPRENTISSAGE'!I33)</calculatedColumnFormula>
    </tableColumn>
    <tableColumn id="15" xr3:uid="{B9D50F30-A482-4A0C-A5BE-C9E2C0B6DDD1}" name="EMP_Type_employeur" dataDxfId="92">
      <calculatedColumnFormula>IF('FORMULAIRE APPRENTISSAGE'!E35="","",'FORMULAIRE APPRENTISSAGE'!E35)</calculatedColumnFormula>
    </tableColumn>
    <tableColumn id="16" xr3:uid="{9B64FA12-AA5A-48AC-BEEB-E19194EB6D57}" name="EMP_Employeur_spécifique" dataDxfId="91">
      <calculatedColumnFormula>IF('FORMULAIRE APPRENTISSAGE'!E36="","",'FORMULAIRE APPRENTISSAGE'!E36)</calculatedColumnFormula>
    </tableColumn>
    <tableColumn id="17" xr3:uid="{71C8A47A-969B-4D5E-A5BA-51AFCACBE10F}" name="EMP_NOM_Prénom_PSD" dataDxfId="90">
      <calculatedColumnFormula>IF('FORMULAIRE APPRENTISSAGE'!G39="","",'FORMULAIRE APPRENTISSAGE'!G39)</calculatedColumnFormula>
    </tableColumn>
    <tableColumn id="18" xr3:uid="{04256733-DFC8-4068-811F-6E9E93DC7B13}" name="EMP_Fonction_PSD" dataDxfId="89">
      <calculatedColumnFormula>IF('FORMULAIRE APPRENTISSAGE'!G40="","",'FORMULAIRE APPRENTISSAGE'!G40)</calculatedColumnFormula>
    </tableColumn>
    <tableColumn id="19" xr3:uid="{D55B8C64-CE5A-4B28-B5B1-E2DC0619B4F4}" name="EMP_Courriel_PSD" dataDxfId="88">
      <calculatedColumnFormula>IF('FORMULAIRE APPRENTISSAGE'!G41="","",'FORMULAIRE APPRENTISSAGE'!G41)</calculatedColumnFormula>
    </tableColumn>
    <tableColumn id="20" xr3:uid="{A2DF4499-725E-4CDD-B9B8-B5C311322C30}" name="EMP_Téléphone_PSD" dataDxfId="87">
      <calculatedColumnFormula>IF('FORMULAIRE APPRENTISSAGE'!G42="","",'FORMULAIRE APPRENTISSAGE'!G42)</calculatedColumnFormula>
    </tableColumn>
    <tableColumn id="21" xr3:uid="{7CC8A7F8-2EE7-41EF-8972-86B6843D32DF}" name="EMP_NOM_Prénom_Responsable" dataDxfId="86">
      <calculatedColumnFormula>IF('FORMULAIRE APPRENTISSAGE'!G45="","",'FORMULAIRE APPRENTISSAGE'!G45)</calculatedColumnFormula>
    </tableColumn>
    <tableColumn id="22" xr3:uid="{80A99FFC-E660-4882-9B88-C915754BD08C}" name="EMP_Fonction_Responsable" dataDxfId="85">
      <calculatedColumnFormula>IF('FORMULAIRE APPRENTISSAGE'!G46="","",'FORMULAIRE APPRENTISSAGE'!G46)</calculatedColumnFormula>
    </tableColumn>
    <tableColumn id="23" xr3:uid="{2105657B-E6E6-4DC4-A7D2-04B4EAB4A1FE}" name="EMP_NOM_Prénom_Signataire" dataDxfId="84">
      <calculatedColumnFormula>IF('FORMULAIRE APPRENTISSAGE'!G49="","",'FORMULAIRE APPRENTISSAGE'!G49)</calculatedColumnFormula>
    </tableColumn>
    <tableColumn id="24" xr3:uid="{4CBF665B-AB74-4079-A9EA-74DB2ED884F1}" name="EMP_Fonction_Signataire" dataDxfId="83">
      <calculatedColumnFormula>IF('FORMULAIRE APPRENTISSAGE'!G50="","",'FORMULAIRE APPRENTISSAGE'!G50)</calculatedColumnFormula>
    </tableColumn>
    <tableColumn id="25" xr3:uid="{596A3CEB-6A91-468E-9063-044C661065E4}" name="EMP_Courriel_Signataire" dataDxfId="82">
      <calculatedColumnFormula>IF('FORMULAIRE APPRENTISSAGE'!G51="","",'FORMULAIRE APPRENTISSAGE'!G51)</calculatedColumnFormula>
    </tableColumn>
    <tableColumn id="26" xr3:uid="{60B2F0ED-2886-4E63-AEC2-F60301D8067C}" name="EMP_Téléphone_portable_Signataire" dataDxfId="81">
      <calculatedColumnFormula>IF('FORMULAIRE APPRENTISSAGE'!G52="","",'FORMULAIRE APPRENTISSAGE'!G52)</calculatedColumnFormula>
    </tableColumn>
    <tableColumn id="27" xr3:uid="{20E68EC5-A2EB-4C3A-B3D3-FB4800B12890}" name="APP_NOM" dataDxfId="80">
      <calculatedColumnFormula>IF('FORMULAIRE APPRENTISSAGE'!D56="","",'FORMULAIRE APPRENTISSAGE'!D56)</calculatedColumnFormula>
    </tableColumn>
    <tableColumn id="28" xr3:uid="{C85681CF-8367-4043-8B37-CC76C933B1DF}" name="APP_PRENOM" dataDxfId="79">
      <calculatedColumnFormula>IF('FORMULAIRE APPRENTISSAGE'!H56="","",'FORMULAIRE APPRENTISSAGE'!H56)</calculatedColumnFormula>
    </tableColumn>
    <tableColumn id="29" xr3:uid="{2435B8C9-EC92-492C-865C-9C98A3A2F62C}" name="APP_NOM_USAGE" dataDxfId="78">
      <calculatedColumnFormula>IF('FORMULAIRE APPRENTISSAGE'!E57="","",'FORMULAIRE APPRENTISSAGE'!E57)</calculatedColumnFormula>
    </tableColumn>
    <tableColumn id="30" xr3:uid="{8F48B178-C6B8-4620-8212-4FD10FCD752A}" name="APP_ADRESSE_Num_RUE" dataDxfId="77">
      <calculatedColumnFormula>IF('FORMULAIRE APPRENTISSAGE'!D60="","",'FORMULAIRE APPRENTISSAGE'!D60)</calculatedColumnFormula>
    </tableColumn>
    <tableColumn id="31" xr3:uid="{39D7F7FE-1688-41B9-971F-4F2D28F0A0D0}" name="APP_ADRESSE_Voie" dataDxfId="76">
      <calculatedColumnFormula>IF('FORMULAIRE APPRENTISSAGE'!D61="","",'FORMULAIRE APPRENTISSAGE'!D61)</calculatedColumnFormula>
    </tableColumn>
    <tableColumn id="32" xr3:uid="{B1C0509A-38A1-42E8-A8DB-15ED91D8395D}" name="APP_ADRESSE_Complément" dataDxfId="75">
      <calculatedColumnFormula>IF('FORMULAIRE APPRENTISSAGE'!D62="","",'FORMULAIRE APPRENTISSAGE'!D62)</calculatedColumnFormula>
    </tableColumn>
    <tableColumn id="33" xr3:uid="{38E1FC94-914A-49B2-83B8-25CAC1D11EA8}" name="APP_ADRESSE_CP" dataDxfId="74">
      <calculatedColumnFormula>IF('FORMULAIRE APPRENTISSAGE'!D63="","",'FORMULAIRE APPRENTISSAGE'!D63)</calculatedColumnFormula>
    </tableColumn>
    <tableColumn id="34" xr3:uid="{F3387C12-542A-4F3A-AFE1-074B23538C48}" name="APP_ADRESSE_Commune" dataDxfId="73">
      <calculatedColumnFormula>IF('FORMULAIRE APPRENTISSAGE'!D64="","",'FORMULAIRE APPRENTISSAGE'!D64)</calculatedColumnFormula>
    </tableColumn>
    <tableColumn id="35" xr3:uid="{D9DACECA-DE2D-4334-B6C3-F408CE3AA26F}" name="APP_Téléphone" dataDxfId="72">
      <calculatedColumnFormula>IF('FORMULAIRE APPRENTISSAGE'!D65="","",'FORMULAIRE APPRENTISSAGE'!D65)</calculatedColumnFormula>
    </tableColumn>
    <tableColumn id="36" xr3:uid="{A6BB94CF-8712-4B89-A3C7-38FF067314CD}" name="APP_Courriel" dataDxfId="71">
      <calculatedColumnFormula>IF('FORMULAIRE APPRENTISSAGE'!D66="","",'FORMULAIRE APPRENTISSAGE'!D66)</calculatedColumnFormula>
    </tableColumn>
    <tableColumn id="37" xr3:uid="{6CF4FBDC-2ACF-452F-A8CC-4A7F8E423F51}" name="APP_NUM_SS" dataDxfId="70">
      <calculatedColumnFormula>IF('FORMULAIRE APPRENTISSAGE'!E67="","",'FORMULAIRE APPRENTISSAGE'!E67)</calculatedColumnFormula>
    </tableColumn>
    <tableColumn id="38" xr3:uid="{3A1335A7-301F-4AF2-8773-C2C1CF2D08DD}" name="APP_RPZ_LEGAL_NOM" dataDxfId="69">
      <calculatedColumnFormula>IF('FORMULAIRE APPRENTISSAGE'!D69="","",'FORMULAIRE APPRENTISSAGE'!D69)</calculatedColumnFormula>
    </tableColumn>
    <tableColumn id="39" xr3:uid="{E5C7FA61-2610-4809-A68C-2B0F38C53112}" name="APP_RPZ_LEGAL_PRENOM" dataDxfId="68">
      <calculatedColumnFormula>IF('FORMULAIRE APPRENTISSAGE'!D70="","",'FORMULAIRE APPRENTISSAGE'!D70)</calculatedColumnFormula>
    </tableColumn>
    <tableColumn id="40" xr3:uid="{4C6712E2-B471-4017-8059-01F33EF24D75}" name="APP_RPZ_LEGAL_N°" dataDxfId="67">
      <calculatedColumnFormula>IF('FORMULAIRE APPRENTISSAGE'!D71="","",'FORMULAIRE APPRENTISSAGE'!D71)</calculatedColumnFormula>
    </tableColumn>
    <tableColumn id="41" xr3:uid="{0E251F7B-9B98-44BA-BB31-A142DE51113E}" name="APP_RPZ_LEGAL_Voie" dataDxfId="66">
      <calculatedColumnFormula>IF('FORMULAIRE APPRENTISSAGE'!D72="","",'FORMULAIRE APPRENTISSAGE'!D72)</calculatedColumnFormula>
    </tableColumn>
    <tableColumn id="42" xr3:uid="{CD2900E1-4E94-4433-AB46-7DFF7D662FCE}" name="APP_RPZ_LEGAL_Complément" dataDxfId="65">
      <calculatedColumnFormula>IF('FORMULAIRE APPRENTISSAGE'!D73="","",'FORMULAIRE APPRENTISSAGE'!D73)</calculatedColumnFormula>
    </tableColumn>
    <tableColumn id="43" xr3:uid="{42C68DC9-A86A-45CA-8E2D-83A67B7DED48}" name="APP_RPZ_LEGAL_CP" dataDxfId="64">
      <calculatedColumnFormula>IF('FORMULAIRE APPRENTISSAGE'!D74="","",'FORMULAIRE APPRENTISSAGE'!D74)</calculatedColumnFormula>
    </tableColumn>
    <tableColumn id="44" xr3:uid="{789B0567-89BE-4F1B-84E4-724C7FF3AD49}" name="APP_RPZ_LEGAL_Commune" dataDxfId="63">
      <calculatedColumnFormula>IF('FORMULAIRE APPRENTISSAGE'!D75="","",'FORMULAIRE APPRENTISSAGE'!D75)</calculatedColumnFormula>
    </tableColumn>
    <tableColumn id="45" xr3:uid="{93965E4F-5E65-4137-9CA2-013241DA42B2}" name="APP_RPZ_LEGAL_Téléphone" dataDxfId="62">
      <calculatedColumnFormula>IF('FORMULAIRE APPRENTISSAGE'!D76="","",'FORMULAIRE APPRENTISSAGE'!D76)</calculatedColumnFormula>
    </tableColumn>
    <tableColumn id="46" xr3:uid="{BD807331-E8E2-4422-B4E8-254D367792AE}" name="APP_RPZ_LEGAL_Courriel" dataDxfId="61">
      <calculatedColumnFormula>IF('FORMULAIRE APPRENTISSAGE'!D77="","",'FORMULAIRE APPRENTISSAGE'!D77)</calculatedColumnFormula>
    </tableColumn>
    <tableColumn id="47" xr3:uid="{58DC1F6F-DAED-41A5-8B8A-4F601222818B}" name="APP_Sexe" dataDxfId="60">
      <calculatedColumnFormula>IF('FORMULAIRE APPRENTISSAGE'!J59="","",'FORMULAIRE APPRENTISSAGE'!J59)</calculatedColumnFormula>
    </tableColumn>
    <tableColumn id="48" xr3:uid="{57610955-6779-4C7B-BC54-880D15F82909}" name="APP_Date_naissance" dataDxfId="59">
      <calculatedColumnFormula>IF('FORMULAIRE APPRENTISSAGE'!J60="","",'FORMULAIRE APPRENTISSAGE'!J60)</calculatedColumnFormula>
    </tableColumn>
    <tableColumn id="49" xr3:uid="{A45255BE-3135-4EAD-A5B5-5BF05CEEA9AC}" name="APP_Commune_naissance" dataDxfId="58">
      <calculatedColumnFormula>IF('FORMULAIRE APPRENTISSAGE'!J61="","",'FORMULAIRE APPRENTISSAGE'!J61)</calculatedColumnFormula>
    </tableColumn>
    <tableColumn id="50" xr3:uid="{9D3E6446-C85B-406E-BC3C-D164215D06AD}" name="APP_Département_naissance" dataDxfId="57">
      <calculatedColumnFormula>IF('FORMULAIRE APPRENTISSAGE'!J62="","",'FORMULAIRE APPRENTISSAGE'!J62)</calculatedColumnFormula>
    </tableColumn>
    <tableColumn id="51" xr3:uid="{32E2AB76-F7FA-4C57-9CC5-1219E423D864}" name="APP_Nationalité" dataDxfId="56">
      <calculatedColumnFormula>IF('FORMULAIRE APPRENTISSAGE'!J63="","",'FORMULAIRE APPRENTISSAGE'!J63)</calculatedColumnFormula>
    </tableColumn>
    <tableColumn id="52" xr3:uid="{E894A4A5-7AF9-48B9-B60C-AECCEAF8ACD0}" name="APP_régime_social" dataDxfId="55">
      <calculatedColumnFormula>IF('FORMULAIRE APPRENTISSAGE'!J64="","",'FORMULAIRE APPRENTISSAGE'!J64)</calculatedColumnFormula>
    </tableColumn>
    <tableColumn id="53" xr3:uid="{F6BDA5F8-9B03-45B4-B025-9B38EFD3ECE2}" name="APP_RQTH" dataDxfId="54">
      <calculatedColumnFormula>IF('FORMULAIRE APPRENTISSAGE'!J66="","",'FORMULAIRE APPRENTISSAGE'!J66)</calculatedColumnFormula>
    </tableColumn>
    <tableColumn id="54" xr3:uid="{9DB28CDE-D764-4110-BE8E-06E83DC32156}" name="APP_Équivalence_jeunes" dataDxfId="53">
      <calculatedColumnFormula>IF('FORMULAIRE APPRENTISSAGE'!J69="","",'FORMULAIRE APPRENTISSAGE'!J69)</calculatedColumnFormula>
    </tableColumn>
    <tableColumn id="55" xr3:uid="{48D7FF99-C48A-4977-BB64-F7161114B2BF}" name="APP_Extension_BOE" dataDxfId="52">
      <calculatedColumnFormula>IF('FORMULAIRE APPRENTISSAGE'!J70="","",'FORMULAIRE APPRENTISSAGE'!J70)</calculatedColumnFormula>
    </tableColumn>
    <tableColumn id="56" xr3:uid="{71E3E3DA-6A12-42E0-B402-D3AA58FDE009}" name="APP_Permis" dataDxfId="51">
      <calculatedColumnFormula>IF('FORMULAIRE APPRENTISSAGE'!J71="","",'FORMULAIRE APPRENTISSAGE'!J71)</calculatedColumnFormula>
    </tableColumn>
    <tableColumn id="57" xr3:uid="{2B8F17A5-FD22-4CF6-A397-DC3B51A65693}" name="APP_Projet_création_reprise_entreprise" dataDxfId="50">
      <calculatedColumnFormula>IF('FORMULAIRE APPRENTISSAGE'!J73="","",'FORMULAIRE APPRENTISSAGE'!J73)</calculatedColumnFormula>
    </tableColumn>
    <tableColumn id="58" xr3:uid="{ADFBB05B-76B0-4B56-816E-8D5159AC680B}" name="APP_Liste_haut_niveau" dataDxfId="49">
      <calculatedColumnFormula>IF('FORMULAIRE APPRENTISSAGE'!J75="","",'FORMULAIRE APPRENTISSAGE'!J75)</calculatedColumnFormula>
    </tableColumn>
    <tableColumn id="59" xr3:uid="{596780F5-7ADE-4FCD-BFE8-2DAE64886A82}" name="APP_Situation_avant_contrat" dataDxfId="48">
      <calculatedColumnFormula>IF('FORMULAIRE APPRENTISSAGE'!E80="","",'FORMULAIRE APPRENTISSAGE'!E80)</calculatedColumnFormula>
    </tableColumn>
    <tableColumn id="61" xr3:uid="{B841EA8E-A5AE-40F3-814A-8C2D89DB8372}" name="APP_Dernier_diplôme_ou_titre_préparé" dataDxfId="47">
      <calculatedColumnFormula>IF('FORMULAIRE APPRENTISSAGE'!E82="","",'FORMULAIRE APPRENTISSAGE'!E82)</calculatedColumnFormula>
    </tableColumn>
    <tableColumn id="63" xr3:uid="{E83708F0-36F8-4DCD-9D70-237C066DD710}" name="APP_Dernière_classe_année_suivie" dataDxfId="46">
      <calculatedColumnFormula>IF('FORMULAIRE APPRENTISSAGE'!E84="","",'FORMULAIRE APPRENTISSAGE'!E84)</calculatedColumnFormula>
    </tableColumn>
    <tableColumn id="65" xr3:uid="{DB808FD3-703A-4719-8791-B9DC4F110BAE}" name="APP_Intitulé_dernier_diplôme_titre_préparé" dataDxfId="45">
      <calculatedColumnFormula>IF('FORMULAIRE APPRENTISSAGE'!E86="","",'FORMULAIRE APPRENTISSAGE'!E86)</calculatedColumnFormula>
    </tableColumn>
    <tableColumn id="67" xr3:uid="{B83D2298-ABBA-4EDA-896A-71AA65319543}" name="APP_Diplôme_titre_plus_élevé_obtenu" dataDxfId="44">
      <calculatedColumnFormula>IF('FORMULAIRE APPRENTISSAGE'!E88="","",'FORMULAIRE APPRENTISSAGE'!E88)</calculatedColumnFormula>
    </tableColumn>
    <tableColumn id="69" xr3:uid="{4BD63F83-78E3-4CAA-8BA0-FA83D21A991A}" name="MA_1_NOM" dataDxfId="43">
      <calculatedColumnFormula>IF('FORMULAIRE APPRENTISSAGE'!E94="","",'FORMULAIRE APPRENTISSAGE'!E94)</calculatedColumnFormula>
    </tableColumn>
    <tableColumn id="70" xr3:uid="{4B538ADB-8F1B-4FEB-B8B2-083296763D0D}" name="MA_1_Prénom" dataDxfId="42">
      <calculatedColumnFormula>IF('FORMULAIRE APPRENTISSAGE'!E95="","",'FORMULAIRE APPRENTISSAGE'!E95)</calculatedColumnFormula>
    </tableColumn>
    <tableColumn id="71" xr3:uid="{10B859D6-26CF-4E0E-A41D-29C163D12AC9}" name="MA_1_Date_naissance" dataDxfId="41">
      <calculatedColumnFormula>IF('FORMULAIRE APPRENTISSAGE'!E96="","",'FORMULAIRE APPRENTISSAGE'!E96)</calculatedColumnFormula>
    </tableColumn>
    <tableColumn id="73" xr3:uid="{D7C01BF4-6323-4B78-80F2-47BC8E6EB50B}" name="MA_1_Fonction_emploie" dataDxfId="40">
      <calculatedColumnFormula>IF('FORMULAIRE APPRENTISSAGE'!E98="","",'FORMULAIRE APPRENTISSAGE'!E98)</calculatedColumnFormula>
    </tableColumn>
    <tableColumn id="74" xr3:uid="{F7EAFF38-68DE-4567-96E0-6C216CF1BC6C}" name="MA_1_Diplôme_titre_plus_élevé_obtenu" dataDxfId="39">
      <calculatedColumnFormula>IF('FORMULAIRE APPRENTISSAGE'!E99="","",'FORMULAIRE APPRENTISSAGE'!E99)</calculatedColumnFormula>
    </tableColumn>
    <tableColumn id="75" xr3:uid="{4A814045-159B-45DA-8717-58BA56B68375}" name="MA_1_Niveau_diplôme_titre_plus_élevé_obtenu" dataDxfId="38">
      <calculatedColumnFormula>IF('FORMULAIRE APPRENTISSAGE'!E100="","",'FORMULAIRE APPRENTISSAGE'!E100)</calculatedColumnFormula>
    </tableColumn>
    <tableColumn id="76" xr3:uid="{D599A4D5-64BE-4E47-9FF8-7CE67CDD5191}" name="MA_1_Téléphone" dataDxfId="37">
      <calculatedColumnFormula>IF('FORMULAIRE APPRENTISSAGE'!E101="","",'FORMULAIRE APPRENTISSAGE'!E101)</calculatedColumnFormula>
    </tableColumn>
    <tableColumn id="77" xr3:uid="{3D4DF394-0258-4F10-864F-7C25CAA9F87D}" name="MA_1_Courriel" dataDxfId="36">
      <calculatedColumnFormula>IF('FORMULAIRE APPRENTISSAGE'!E102="","",'FORMULAIRE APPRENTISSAGE'!E102)</calculatedColumnFormula>
    </tableColumn>
    <tableColumn id="78" xr3:uid="{DA56E22C-13FD-428C-99CE-9F392CE2A431}" name="MA_2_NOM" dataDxfId="35">
      <calculatedColumnFormula>IF('FORMULAIRE APPRENTISSAGE'!I94="","",'FORMULAIRE APPRENTISSAGE'!I94)</calculatedColumnFormula>
    </tableColumn>
    <tableColumn id="79" xr3:uid="{ECA6F136-DE2C-433E-822A-F94439B4EE96}" name="MA_2_Prénom" dataDxfId="34">
      <calculatedColumnFormula>IF('FORMULAIRE APPRENTISSAGE'!I95="","",'FORMULAIRE APPRENTISSAGE'!I95)</calculatedColumnFormula>
    </tableColumn>
    <tableColumn id="80" xr3:uid="{0972661A-B08A-4B6B-8454-3F9BE0F17CB5}" name="MA_2_Date_naissance" dataDxfId="33">
      <calculatedColumnFormula>IF('FORMULAIRE APPRENTISSAGE'!I96="","",'FORMULAIRE APPRENTISSAGE'!I96)</calculatedColumnFormula>
    </tableColumn>
    <tableColumn id="81" xr3:uid="{85ABC7C7-3497-485C-A7A3-21B3C70E574F}" name="MA_2_Fonction_emploie" dataDxfId="32">
      <calculatedColumnFormula>IF('FORMULAIRE APPRENTISSAGE'!I98="","",'FORMULAIRE APPRENTISSAGE'!I98)</calculatedColumnFormula>
    </tableColumn>
    <tableColumn id="82" xr3:uid="{81C332E9-BD04-4246-98BF-DCA146F5B167}" name="MA_2_Diplôme_titre_plus_élevé_obtenu" dataDxfId="31">
      <calculatedColumnFormula>IF('FORMULAIRE APPRENTISSAGE'!I99="","",'FORMULAIRE APPRENTISSAGE'!I99)</calculatedColumnFormula>
    </tableColumn>
    <tableColumn id="83" xr3:uid="{D54C591B-17EE-4261-BDC9-65C0D5EEE719}" name="MA_2_Niveau_diplôme_titre_plus_élevé_obtenu" dataDxfId="30">
      <calculatedColumnFormula>IF('FORMULAIRE APPRENTISSAGE'!I100="","",'FORMULAIRE APPRENTISSAGE'!I100)</calculatedColumnFormula>
    </tableColumn>
    <tableColumn id="84" xr3:uid="{0639B87B-9475-4938-B766-048649B02184}" name="MA_2_Téléphone" dataDxfId="29">
      <calculatedColumnFormula>IF('FORMULAIRE APPRENTISSAGE'!I101="","",'FORMULAIRE APPRENTISSAGE'!I101)</calculatedColumnFormula>
    </tableColumn>
    <tableColumn id="85" xr3:uid="{B5C47D5B-2246-4B65-808F-31589474FE35}" name="MA_2_Courriel" dataDxfId="28">
      <calculatedColumnFormula>IF('FORMULAIRE APPRENTISSAGE'!I102="","",'FORMULAIRE APPRENTISSAGE'!I102)</calculatedColumnFormula>
    </tableColumn>
    <tableColumn id="86" xr3:uid="{EE242430-8D26-4FC1-8B95-DBFB52905A87}" name="CONTRAT_Type_contrat" dataDxfId="27">
      <calculatedColumnFormula>IF('FORMULAIRE APPRENTISSAGE'!F106="","",'FORMULAIRE APPRENTISSAGE'!F106)</calculatedColumnFormula>
    </tableColumn>
    <tableColumn id="87" xr3:uid="{4208E874-538B-44DB-A536-1E386FFD3DD5}" name="CONTRAT_Num_contrat_précédent_si_nouveau_contrat" dataDxfId="26">
      <calculatedColumnFormula>IF('FORMULAIRE APPRENTISSAGE'!J107="","",'FORMULAIRE APPRENTISSAGE'!J107)</calculatedColumnFormula>
    </tableColumn>
    <tableColumn id="88" xr3:uid="{7741A9EC-A793-45FF-9301-3F41BE541A09}" name="CONTRAT_Dernier_pourcentage_rémunération_perçu_par_apprenti_lors_précédent_contrat_apprentissage" dataDxfId="25">
      <calculatedColumnFormula>IF('FORMULAIRE APPRENTISSAGE'!J108="","",'FORMULAIRE APPRENTISSAGE'!J108)</calculatedColumnFormula>
    </tableColumn>
    <tableColumn id="89" xr3:uid="{D4788E01-B693-4119-822A-F5F3C555DCED}" name="CONTRAT_Type_dérogation" dataDxfId="24">
      <calculatedColumnFormula>IF('FORMULAIRE APPRENTISSAGE'!G110="","",'FORMULAIRE APPRENTISSAGE'!G110)</calculatedColumnFormula>
    </tableColumn>
    <tableColumn id="90" xr3:uid="{C3418479-7618-400D-9F47-60DB039AACBB}" name="CONTRAT_Machines_dangereuses_OU_risques_particuliers" dataDxfId="23">
      <calculatedColumnFormula>IF('FORMULAIRE APPRENTISSAGE'!G111="","",'FORMULAIRE APPRENTISSAGE'!G111)</calculatedColumnFormula>
    </tableColumn>
    <tableColumn id="91" xr3:uid="{527E5059-AA26-468B-8A4A-696906DDE0FE}" name="CONTRAT_Début_contrat" dataDxfId="22">
      <calculatedColumnFormula>IF('FORMULAIRE APPRENTISSAGE'!G113="","",'FORMULAIRE APPRENTISSAGE'!G113)</calculatedColumnFormula>
    </tableColumn>
    <tableColumn id="92" xr3:uid="{7900CE5E-075A-455D-89DF-DE9A985BB505}" name="CONTRAT_Fin_contrat" dataDxfId="21">
      <calculatedColumnFormula>IF('FORMULAIRE APPRENTISSAGE'!G114="","",'FORMULAIRE APPRENTISSAGE'!G114)</calculatedColumnFormula>
    </tableColumn>
    <tableColumn id="93" xr3:uid="{009DB89E-ED6D-4159-8077-5B46086600F8}" name="CONTRAT_SMIC_SMC" dataDxfId="20">
      <calculatedColumnFormula>IF('FORMULAIRE APPRENTISSAGE'!G116="","",'FORMULAIRE APPRENTISSAGE'!G116)</calculatedColumnFormula>
    </tableColumn>
    <tableColumn id="94" xr3:uid="{FDF935B8-41C2-4CFE-A4CB-CD1AB7A56713}" name="CONTRAT_Salaire_brut_mensuel_embauche" dataDxfId="19">
      <calculatedColumnFormula>IF('FORMULAIRE APPRENTISSAGE'!G117="","",'FORMULAIRE APPRENTISSAGE'!G117)</calculatedColumnFormula>
    </tableColumn>
    <tableColumn id="95" xr3:uid="{28AA9484-6DC8-4F84-A022-23F846E23235}" name="CONTRAT_%_SMIC_SMC_salaire_brut_mensuel_embauche" dataDxfId="18">
      <calculatedColumnFormula>IF('FORMULAIRE APPRENTISSAGE'!G118="","",'FORMULAIRE APPRENTISSAGE'!G118)</calculatedColumnFormula>
    </tableColumn>
    <tableColumn id="96" xr3:uid="{D37E134D-747B-4DF8-BCFD-E21C4A8BDC04}" name="CONTRAT_Caisse_retraite_complémentaire" dataDxfId="17">
      <calculatedColumnFormula>IF('FORMULAIRE APPRENTISSAGE'!G119="","",'FORMULAIRE APPRENTISSAGE'!G119)</calculatedColumnFormula>
    </tableColumn>
    <tableColumn id="98" xr3:uid="{9D25FAC3-96EF-4053-A7F7-53891994C74B}" name="CONTRAT_Nourriture_PAR_REPAS" dataDxfId="16">
      <calculatedColumnFormula>IF('FORMULAIRE APPRENTISSAGE'!D122="","",'FORMULAIRE APPRENTISSAGE'!D122)</calculatedColumnFormula>
    </tableColumn>
    <tableColumn id="99" xr3:uid="{0C38E559-D427-42DE-B6C9-59721C104819}" name="CONTRAT_Logement_PAR_MOIS" dataDxfId="15">
      <calculatedColumnFormula>IF('FORMULAIRE APPRENTISSAGE'!G122="","",'FORMULAIRE APPRENTISSAGE'!G122)</calculatedColumnFormula>
    </tableColumn>
    <tableColumn id="100" xr3:uid="{FEF4A97C-F576-4550-8A42-35AA064507AD}" name="FORMATION_Diplôme_titre_visé_par_apprenti" dataDxfId="14">
      <calculatedColumnFormula>IF('FORMULAIRE APPRENTISSAGE'!G126="","",'FORMULAIRE APPRENTISSAGE'!G126)</calculatedColumnFormula>
    </tableColumn>
    <tableColumn id="101" xr3:uid="{1E0CF6E4-F960-42A7-A948-09459C419424}" name="FORMATION_Formation_suivie_apprenti" dataDxfId="13">
      <calculatedColumnFormula>IF('FORMULAIRE APPRENTISSAGE'!G128="","",'FORMULAIRE APPRENTISSAGE'!G128)</calculatedColumnFormula>
    </tableColumn>
    <tableColumn id="102" xr3:uid="{E847031D-A691-4729-BCA1-41AE5F897906}" name="FORMATION__Si_ AUTRE_Formation" dataDxfId="12">
      <calculatedColumnFormula>IF('FORMULAIRE APPRENTISSAGE'!G129="","",'FORMULAIRE APPRENTISSAGE'!G129)</calculatedColumnFormula>
    </tableColumn>
    <tableColumn id="103" xr3:uid="{B156F8F3-D88F-44D1-BEB1-1FE85416AE43}" name="FORMATION_Antenne" dataDxfId="11">
      <calculatedColumnFormula>IF('FORMULAIRE APPRENTISSAGE'!G131="","",'FORMULAIRE APPRENTISSAGE'!G131)</calculatedColumnFormula>
    </tableColumn>
    <tableColumn id="104" xr3:uid="{22A1E6C9-B2E6-41D1-83A7-57AF3EEAB427}" name="FORMATION__Si_ AUTRE_Antenne" dataDxfId="10">
      <calculatedColumnFormula>IF('FORMULAIRE APPRENTISSAGE'!G132="","",'FORMULAIRE APPRENTISSAGE'!G132)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464E337-41BA-4C15-8C99-6BDF25FFE793}" name="Diplome_Titre" displayName="Diplome_Titre" ref="P3:P34" totalsRowShown="0">
  <autoFilter ref="P3:P34" xr:uid="{85A2153A-92C0-4252-9BDE-1BA438940ADE}"/>
  <tableColumns count="1">
    <tableColumn id="1" xr3:uid="{4B57C839-EDCE-46E9-9C9F-E56730DADD06}" name="DIPLOME ET TITRE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7DEB564-E1AD-4F88-9A83-593331C8D396}" name="Derniere_Annee_Classe" displayName="Derniere_Annee_Classe" ref="R3:R14" totalsRowShown="0">
  <autoFilter ref="R3:R14" xr:uid="{164633DB-EADB-4D98-8424-53D8354A4F5D}"/>
  <tableColumns count="1">
    <tableColumn id="1" xr3:uid="{783D093A-2789-4E2C-B989-2867F37F0C92}" name="Dernière année ou classe suivie par l’apprenti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1091D0C-4C57-4E4F-84AA-2D590A907447}" name="Situation_Avant_Contrat" displayName="Situation_Avant_Contrat" ref="T3:T16" totalsRowShown="0">
  <autoFilter ref="T3:T16" xr:uid="{D7DAB663-EFA8-4BC9-AB94-1C839BB99EE8}"/>
  <tableColumns count="1">
    <tableColumn id="1" xr3:uid="{C8AA6F22-445E-4797-911A-14BD59C6A6A8}" name="Situation avant contrat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B9957B2C-BF92-4752-8B21-CD36F048D487}" name="Nationalite" displayName="Nationalite" ref="J12:J16" totalsRowShown="0">
  <autoFilter ref="J12:J16" xr:uid="{C9CB1AC2-FF3F-400E-8425-C310F138384C}"/>
  <tableColumns count="1">
    <tableColumn id="1" xr3:uid="{2DD3EC5A-A27F-49BE-A4B6-74AA02E9C05E}" name="NATIONALITE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87AAF6F-23E6-4ABE-AD73-0EE6116D5FAB}" name="Type_Contrat" displayName="Type_Contrat" ref="V3:V8" totalsRowShown="0">
  <autoFilter ref="V3:V8" xr:uid="{D2391B26-897C-496A-B8FA-CF9F26741F1D}"/>
  <tableColumns count="1">
    <tableColumn id="1" xr3:uid="{6F1A3ACC-B886-42E5-A18D-A3003C5D9D35}" name="TYPE DE CONTRAT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08EF3F5-F9D1-4EFF-9763-9AE00AD4707E}" name="Type_Derogation" displayName="Type_Derogation" ref="X3:X11" totalsRowShown="0">
  <autoFilter ref="X3:X11" xr:uid="{EF4CA5F5-BB63-47DD-BF36-B94D189CC56B}"/>
  <tableColumns count="1">
    <tableColumn id="1" xr3:uid="{2D07F35E-49B6-484C-AA27-016B5820B430}" name="TYPE DEROGATION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F445278-1818-4375-82F9-40D0CFED8A66}" name="ANTENNE" displayName="ANTENNE" ref="AC3:AC19" totalsRowShown="0">
  <autoFilter ref="AC3:AC19" xr:uid="{B4104900-B3F9-4ADF-9687-FB4F3794D4C2}"/>
  <sortState xmlns:xlrd2="http://schemas.microsoft.com/office/spreadsheetml/2017/richdata2" ref="AC4:AC18">
    <sortCondition ref="AC3:AC18"/>
  </sortState>
  <tableColumns count="1">
    <tableColumn id="1" xr3:uid="{5AC95AB4-59EE-49D1-82ED-90AD243B5CA8}" name="ANTENNE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88169CD-18A7-476F-B414-3F1085C93782}" name="FORMATION" displayName="FORMATION" ref="Z3:AA26" totalsRowShown="0">
  <autoFilter ref="Z3:AA26" xr:uid="{750DACD1-8A90-4A11-B8B6-75ABEE7F5A94}"/>
  <sortState xmlns:xlrd2="http://schemas.microsoft.com/office/spreadsheetml/2017/richdata2" ref="Z4:AA26">
    <sortCondition ref="Z3:Z26"/>
  </sortState>
  <tableColumns count="2">
    <tableColumn id="1" xr3:uid="{4FA9B355-57A6-44FC-8962-571ACBF36C29}" name="FORMATION"/>
    <tableColumn id="2" xr3:uid="{17D14337-61CE-4B45-9307-E16E5549F4FD}" name="CODE DIPLÔME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993D7F31-6D58-443C-BE0D-8FB10ED6CDF3}" name="Caisse_retraite" displayName="Caisse_retraite" ref="L12:L29" totalsRowShown="0" headerRowDxfId="9" dataDxfId="8">
  <autoFilter ref="L12:L29" xr:uid="{993D7F31-6D58-443C-BE0D-8FB10ED6CDF3}"/>
  <tableColumns count="1">
    <tableColumn id="1" xr3:uid="{D00EDCB3-DC1B-4BE0-ADD6-4DCB19DEAB9A}" name="NOM_CAISSE_RETRAITE" dataDxfId="7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CD0E655C-2137-457C-9465-426300590E9B}" name="Diplome_MA" displayName="Diplome_MA" ref="N12:N20" totalsRowShown="0">
  <autoFilter ref="N12:N20" xr:uid="{CD0E655C-2137-457C-9465-426300590E9B}"/>
  <tableColumns count="1">
    <tableColumn id="1" xr3:uid="{4589E626-2526-4997-971E-EB036748151E}" name="DIPLÔME M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933ED792-111B-44EF-90BC-F192F1255779}" name="tb_Obligatoire_Facultatif" displayName="tb_Obligatoire_Facultatif" ref="B5:B7" totalsRowShown="0">
  <autoFilter ref="B5:B7" xr:uid="{933ED792-111B-44EF-90BC-F192F1255779}"/>
  <tableColumns count="1">
    <tableColumn id="1" xr3:uid="{180ED8FA-C2FB-4672-8102-004EEBCAC49B}" name="OBL_FAC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1795CA3-0395-49F5-98FC-614C8BD4D701}" name="SMIC_SMC" displayName="SMIC_SMC" ref="B10:B13" totalsRowShown="0">
  <autoFilter ref="B10:B13" xr:uid="{61795CA3-0395-49F5-98FC-614C8BD4D701}"/>
  <tableColumns count="1">
    <tableColumn id="1" xr3:uid="{1541355A-7D4E-4B65-89C6-8DEB25A59914}" name="SMIC _ SMC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1237D1-0186-446B-AF7B-2BC79FCDB03F}" name="Mode_Contractuel" displayName="Mode_Contractuel" ref="B3:B6" totalsRowShown="0">
  <autoFilter ref="B3:B6" xr:uid="{B67359A9-E713-4155-A2FE-735BA6CEC05C}"/>
  <tableColumns count="1">
    <tableColumn id="1" xr3:uid="{C562106D-2475-4A1D-AB42-E4C748BF1003}" name="MODE CONTRACTUEL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E314A43-C331-4078-B16B-D905588A61EC}" name="Type_Employeur" displayName="Type_Employeur" ref="D3:D6" totalsRowShown="0">
  <autoFilter ref="D3:D6" xr:uid="{603C01A1-A48D-452A-A239-38A323B1EDEC}"/>
  <tableColumns count="1">
    <tableColumn id="1" xr3:uid="{43F5C915-F1EC-4E01-8477-139ACA909A73}" name="TYPE D'EMPLOYEUR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C6038D3-6532-41F2-8649-EB919A22D160}" name="Employeur_type_employeur" displayName="Employeur_type_employeur" ref="F3:F20" totalsRowShown="0">
  <autoFilter ref="F3:F20" xr:uid="{BE291BD8-5612-4290-9B46-2923F0D21209}"/>
  <tableColumns count="1">
    <tableColumn id="1" xr3:uid="{9C50763C-CC28-4616-99FE-21C31127F89D}" name="TYPE_EMPLOYEUR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A720FF3-8606-4C83-B40C-48C99684350C}" name="Employeur_Spécifique" displayName="Employeur_Spécifique" ref="H3:H9" totalsRowShown="0">
  <autoFilter ref="H3:H9" xr:uid="{D8A894A4-9923-4F60-85CC-767AAF07ABFE}"/>
  <tableColumns count="1">
    <tableColumn id="1" xr3:uid="{EFF8FEB6-C28C-497F-B110-99899175096F}" name="EMPLOYEUR SPECIFIQUE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C9D55F1-4CFA-4EC2-95A8-ED22EB5C56D9}" name="Sexe" displayName="Sexe" ref="J3:J6" totalsRowShown="0">
  <autoFilter ref="J3:J6" xr:uid="{09024132-3060-4D40-992F-2D80821ABCD1}"/>
  <tableColumns count="1">
    <tableColumn id="1" xr3:uid="{1B7C18B0-ECD2-4E49-A9CA-5DD26B93427A}" name="SEXE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5245899-933D-4CB3-A11C-3D7C4FBD8B82}" name="Oui_Non" displayName="Oui_Non" ref="L3:L6" totalsRowShown="0">
  <autoFilter ref="L3:L6" xr:uid="{1877144F-E211-4397-9007-F4773CF0F673}"/>
  <tableColumns count="1">
    <tableColumn id="1" xr3:uid="{A3DC0343-1998-4AAF-A20F-FCE0151D600B}" name="OUI_NON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F77C3BC-8228-4E82-8F34-B1AB5F93AADD}" name="Regime_Social" displayName="Regime_Social" ref="N3:N6" totalsRowShown="0">
  <autoFilter ref="N3:N6" xr:uid="{11B0E8F1-BD84-4D8A-BF1B-8571B80BDB88}"/>
  <tableColumns count="1">
    <tableColumn id="1" xr3:uid="{39EBC49B-41B4-464F-A63F-CBFAEBA7FF7A}" name="REGIME SOCIAL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contact@cfa-sat.fr" TargetMode="External"/><Relationship Id="rId1" Type="http://schemas.openxmlformats.org/officeDocument/2006/relationships/hyperlink" Target="https://cfa-sat.ymag.cloud/index.php/preinscription/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13" Type="http://schemas.openxmlformats.org/officeDocument/2006/relationships/table" Target="../tables/table14.xml"/><Relationship Id="rId18" Type="http://schemas.openxmlformats.org/officeDocument/2006/relationships/table" Target="../tables/table19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12" Type="http://schemas.openxmlformats.org/officeDocument/2006/relationships/table" Target="../tables/table13.xml"/><Relationship Id="rId17" Type="http://schemas.openxmlformats.org/officeDocument/2006/relationships/table" Target="../tables/table18.xml"/><Relationship Id="rId2" Type="http://schemas.openxmlformats.org/officeDocument/2006/relationships/table" Target="../tables/table3.xml"/><Relationship Id="rId16" Type="http://schemas.openxmlformats.org/officeDocument/2006/relationships/table" Target="../tables/table17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7.xml"/><Relationship Id="rId11" Type="http://schemas.openxmlformats.org/officeDocument/2006/relationships/table" Target="../tables/table12.xml"/><Relationship Id="rId5" Type="http://schemas.openxmlformats.org/officeDocument/2006/relationships/table" Target="../tables/table6.xml"/><Relationship Id="rId15" Type="http://schemas.openxmlformats.org/officeDocument/2006/relationships/table" Target="../tables/table16.xml"/><Relationship Id="rId10" Type="http://schemas.openxmlformats.org/officeDocument/2006/relationships/table" Target="../tables/table11.xml"/><Relationship Id="rId19" Type="http://schemas.openxmlformats.org/officeDocument/2006/relationships/table" Target="../tables/table20.xml"/><Relationship Id="rId4" Type="http://schemas.openxmlformats.org/officeDocument/2006/relationships/table" Target="../tables/table5.xml"/><Relationship Id="rId9" Type="http://schemas.openxmlformats.org/officeDocument/2006/relationships/table" Target="../tables/table10.xml"/><Relationship Id="rId14" Type="http://schemas.openxmlformats.org/officeDocument/2006/relationships/table" Target="../tables/table1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9DC8D-5777-4777-A1F2-50FFCA036DA7}">
  <sheetPr codeName="Feuil1">
    <tabColor rgb="FF583054"/>
  </sheetPr>
  <dimension ref="A1:L141"/>
  <sheetViews>
    <sheetView tabSelected="1" zoomScaleNormal="100" zoomScaleSheetLayoutView="100" workbookViewId="0">
      <pane xSplit="11" ySplit="5" topLeftCell="L6" activePane="bottomRight" state="frozen"/>
      <selection pane="topRight" activeCell="L1" sqref="L1"/>
      <selection pane="bottomLeft" activeCell="A6" sqref="A6"/>
      <selection pane="bottomRight" activeCell="E80" sqref="E80:J81"/>
    </sheetView>
  </sheetViews>
  <sheetFormatPr baseColWidth="10" defaultColWidth="0" defaultRowHeight="14.4" x14ac:dyDescent="0.55000000000000004"/>
  <cols>
    <col min="1" max="2" width="3.83984375" style="4" customWidth="1"/>
    <col min="3" max="5" width="11" style="4" customWidth="1"/>
    <col min="6" max="6" width="21.68359375" style="4" customWidth="1"/>
    <col min="7" max="7" width="12.578125" style="4" customWidth="1"/>
    <col min="8" max="9" width="11" style="4" customWidth="1"/>
    <col min="10" max="10" width="30.68359375" style="4" customWidth="1"/>
    <col min="11" max="12" width="3.83984375" style="4" customWidth="1"/>
    <col min="13" max="16384" width="11.41796875" style="5" hidden="1"/>
  </cols>
  <sheetData>
    <row r="1" spans="2:11" x14ac:dyDescent="0.55000000000000004">
      <c r="B1" s="141" t="s">
        <v>69</v>
      </c>
      <c r="C1" s="142" t="s">
        <v>70</v>
      </c>
      <c r="D1" s="142"/>
      <c r="E1" s="142"/>
      <c r="F1" s="142"/>
      <c r="G1" s="142"/>
      <c r="H1" s="142"/>
      <c r="J1" s="143" t="s">
        <v>140</v>
      </c>
    </row>
    <row r="2" spans="2:11" x14ac:dyDescent="0.55000000000000004">
      <c r="B2" s="141"/>
      <c r="C2" s="144" t="s">
        <v>71</v>
      </c>
      <c r="D2" s="144"/>
      <c r="E2" s="144"/>
      <c r="F2" s="144"/>
      <c r="G2" s="144"/>
      <c r="H2" s="144"/>
      <c r="I2" s="6"/>
      <c r="J2" s="143"/>
    </row>
    <row r="3" spans="2:11" x14ac:dyDescent="0.55000000000000004">
      <c r="B3" s="141"/>
      <c r="C3" s="145" t="s">
        <v>142</v>
      </c>
      <c r="D3" s="145"/>
      <c r="E3" s="145"/>
      <c r="F3" s="145"/>
      <c r="G3" s="145"/>
      <c r="H3" s="145"/>
      <c r="I3" s="6"/>
      <c r="J3" s="143"/>
    </row>
    <row r="4" spans="2:11" x14ac:dyDescent="0.55000000000000004">
      <c r="B4" s="141"/>
      <c r="C4" s="146" t="s">
        <v>149</v>
      </c>
      <c r="D4" s="146"/>
      <c r="E4" s="146"/>
      <c r="F4" s="146"/>
      <c r="G4" s="146"/>
      <c r="H4" s="146"/>
      <c r="I4" s="6"/>
      <c r="J4" s="143"/>
    </row>
    <row r="6" spans="2:11" x14ac:dyDescent="0.55000000000000004">
      <c r="C6" s="175" t="s">
        <v>161</v>
      </c>
      <c r="D6" s="175"/>
      <c r="E6" s="175"/>
      <c r="F6" s="175"/>
      <c r="G6" s="175"/>
      <c r="H6" s="175"/>
      <c r="I6" s="175"/>
      <c r="J6" s="175"/>
    </row>
    <row r="7" spans="2:11" x14ac:dyDescent="0.55000000000000004">
      <c r="C7" s="176" t="s">
        <v>154</v>
      </c>
      <c r="D7" s="176"/>
      <c r="E7" s="176" t="s">
        <v>153</v>
      </c>
      <c r="F7" s="176"/>
      <c r="G7" s="176"/>
      <c r="H7" s="176"/>
      <c r="I7" s="176"/>
      <c r="J7" s="176"/>
    </row>
    <row r="8" spans="2:11" x14ac:dyDescent="0.55000000000000004">
      <c r="C8" s="171" t="s">
        <v>155</v>
      </c>
      <c r="D8" s="171"/>
      <c r="E8" s="172" t="s">
        <v>162</v>
      </c>
      <c r="F8" s="172"/>
      <c r="G8" s="172"/>
      <c r="H8" s="172"/>
      <c r="I8" s="172"/>
      <c r="J8" s="172"/>
    </row>
    <row r="9" spans="2:11" x14ac:dyDescent="0.55000000000000004">
      <c r="C9" s="171" t="s">
        <v>156</v>
      </c>
      <c r="D9" s="171"/>
      <c r="E9" s="172" t="s">
        <v>164</v>
      </c>
      <c r="F9" s="172"/>
      <c r="G9" s="172"/>
      <c r="H9" s="172"/>
      <c r="I9" s="172"/>
      <c r="J9" s="172"/>
    </row>
    <row r="10" spans="2:11" x14ac:dyDescent="0.55000000000000004">
      <c r="C10" s="171" t="s">
        <v>155</v>
      </c>
      <c r="D10" s="171"/>
      <c r="E10" s="172" t="s">
        <v>389</v>
      </c>
      <c r="F10" s="172"/>
      <c r="G10" s="172"/>
      <c r="H10" s="172"/>
      <c r="I10" s="172"/>
      <c r="J10" s="172"/>
    </row>
    <row r="11" spans="2:11" ht="30" customHeight="1" x14ac:dyDescent="0.55000000000000004">
      <c r="C11" s="171" t="s">
        <v>156</v>
      </c>
      <c r="D11" s="171"/>
      <c r="E11" s="172" t="s">
        <v>163</v>
      </c>
      <c r="F11" s="172"/>
      <c r="G11" s="172"/>
      <c r="H11" s="172"/>
      <c r="I11" s="172"/>
      <c r="J11" s="172"/>
    </row>
    <row r="12" spans="2:11" ht="14.7" thickBot="1" x14ac:dyDescent="0.6"/>
    <row r="13" spans="2:11" x14ac:dyDescent="0.55000000000000004">
      <c r="J13" s="70" t="s">
        <v>388</v>
      </c>
    </row>
    <row r="14" spans="2:11" ht="14.7" thickBot="1" x14ac:dyDescent="0.6">
      <c r="J14" s="71" t="str">
        <f ca="1">BDD_CERFA_APPRENTISSAGE!E6</f>
        <v>INCOMPLET</v>
      </c>
    </row>
    <row r="16" spans="2:11" ht="20.399999999999999" x14ac:dyDescent="0.55000000000000004">
      <c r="B16" s="173" t="s">
        <v>141</v>
      </c>
      <c r="C16" s="173"/>
      <c r="D16" s="173"/>
      <c r="E16" s="173"/>
      <c r="F16" s="173"/>
      <c r="G16" s="173"/>
      <c r="H16" s="173"/>
      <c r="I16" s="173"/>
      <c r="J16" s="173"/>
      <c r="K16" s="173"/>
    </row>
    <row r="17" spans="2:11" ht="14.7" thickBot="1" x14ac:dyDescent="0.6"/>
    <row r="18" spans="2:11" ht="14.7" thickTop="1" x14ac:dyDescent="0.55000000000000004">
      <c r="B18" s="7"/>
      <c r="C18" s="8"/>
      <c r="D18" s="8"/>
      <c r="E18" s="8"/>
      <c r="F18" s="8"/>
      <c r="G18" s="8"/>
      <c r="H18" s="8"/>
      <c r="I18" s="8"/>
      <c r="J18" s="9" t="s">
        <v>394</v>
      </c>
      <c r="K18" s="10"/>
    </row>
    <row r="19" spans="2:11" ht="20.399999999999999" x14ac:dyDescent="0.55000000000000004">
      <c r="B19" s="11"/>
      <c r="C19" s="174" t="s">
        <v>246</v>
      </c>
      <c r="D19" s="174"/>
      <c r="E19" s="174"/>
      <c r="F19" s="174"/>
      <c r="G19" s="174"/>
      <c r="H19" s="174"/>
      <c r="I19" s="174"/>
      <c r="J19" s="174"/>
      <c r="K19" s="12"/>
    </row>
    <row r="20" spans="2:11" ht="14.7" thickBot="1" x14ac:dyDescent="0.6">
      <c r="B20" s="11"/>
      <c r="C20" s="13"/>
      <c r="D20" s="13"/>
      <c r="E20" s="13"/>
      <c r="F20" s="13"/>
      <c r="G20" s="13"/>
      <c r="H20" s="13"/>
      <c r="I20" s="13"/>
      <c r="J20" s="13"/>
      <c r="K20" s="12"/>
    </row>
    <row r="21" spans="2:11" ht="15" thickTop="1" thickBot="1" x14ac:dyDescent="0.6">
      <c r="B21" s="11"/>
      <c r="C21" s="177" t="s">
        <v>1</v>
      </c>
      <c r="D21" s="178"/>
      <c r="E21" s="179" t="s">
        <v>178</v>
      </c>
      <c r="F21" s="180"/>
      <c r="G21" s="181" t="s">
        <v>4</v>
      </c>
      <c r="H21" s="182"/>
      <c r="I21" s="183" t="s">
        <v>178</v>
      </c>
      <c r="J21" s="184"/>
      <c r="K21" s="12"/>
    </row>
    <row r="22" spans="2:11" ht="15" thickTop="1" thickBot="1" x14ac:dyDescent="0.6">
      <c r="B22" s="11"/>
      <c r="C22" s="13"/>
      <c r="D22" s="13"/>
      <c r="E22" s="13"/>
      <c r="F22" s="13"/>
      <c r="G22" s="13"/>
      <c r="H22" s="13"/>
      <c r="I22" s="13"/>
      <c r="J22" s="13"/>
      <c r="K22" s="12"/>
    </row>
    <row r="23" spans="2:11" ht="15.9" thickTop="1" x14ac:dyDescent="0.55000000000000004">
      <c r="B23" s="11"/>
      <c r="C23" s="185" t="s">
        <v>0</v>
      </c>
      <c r="D23" s="186"/>
      <c r="E23" s="186"/>
      <c r="F23" s="186"/>
      <c r="G23" s="186"/>
      <c r="H23" s="186"/>
      <c r="I23" s="186"/>
      <c r="J23" s="187"/>
      <c r="K23" s="12"/>
    </row>
    <row r="24" spans="2:11" ht="10" customHeight="1" x14ac:dyDescent="0.55000000000000004">
      <c r="B24" s="11"/>
      <c r="C24" s="14"/>
      <c r="D24" s="15"/>
      <c r="E24" s="15"/>
      <c r="F24" s="15"/>
      <c r="G24" s="15"/>
      <c r="H24" s="15"/>
      <c r="I24" s="15"/>
      <c r="J24" s="16"/>
      <c r="K24" s="12"/>
    </row>
    <row r="25" spans="2:11" x14ac:dyDescent="0.55000000000000004">
      <c r="B25" s="11"/>
      <c r="C25" s="194" t="s">
        <v>6</v>
      </c>
      <c r="D25" s="195"/>
      <c r="E25" s="196" t="s">
        <v>173</v>
      </c>
      <c r="F25" s="196"/>
      <c r="G25" s="196"/>
      <c r="H25" s="196"/>
      <c r="I25" s="196"/>
      <c r="J25" s="197"/>
      <c r="K25" s="12"/>
    </row>
    <row r="26" spans="2:11" ht="10" customHeight="1" thickBot="1" x14ac:dyDescent="0.6">
      <c r="B26" s="11"/>
      <c r="C26" s="14"/>
      <c r="D26" s="15"/>
      <c r="E26" s="15"/>
      <c r="F26" s="15"/>
      <c r="G26" s="15"/>
      <c r="H26" s="15"/>
      <c r="I26" s="15"/>
      <c r="J26" s="16"/>
      <c r="K26" s="12"/>
    </row>
    <row r="27" spans="2:11" x14ac:dyDescent="0.55000000000000004">
      <c r="B27" s="11"/>
      <c r="C27" s="198" t="s">
        <v>135</v>
      </c>
      <c r="D27" s="199"/>
      <c r="E27" s="199"/>
      <c r="F27" s="200"/>
      <c r="G27" s="206" t="s">
        <v>9</v>
      </c>
      <c r="H27" s="207"/>
      <c r="I27" s="209" t="s">
        <v>173</v>
      </c>
      <c r="J27" s="210"/>
      <c r="K27" s="12"/>
    </row>
    <row r="28" spans="2:11" x14ac:dyDescent="0.55000000000000004">
      <c r="B28" s="11"/>
      <c r="C28" s="17" t="s">
        <v>7</v>
      </c>
      <c r="D28" s="89" t="s">
        <v>173</v>
      </c>
      <c r="E28" s="89"/>
      <c r="F28" s="90"/>
      <c r="G28" s="208"/>
      <c r="H28" s="118"/>
      <c r="I28" s="211"/>
      <c r="J28" s="212"/>
      <c r="K28" s="12"/>
    </row>
    <row r="29" spans="2:11" x14ac:dyDescent="0.55000000000000004">
      <c r="B29" s="11"/>
      <c r="C29" s="17" t="s">
        <v>10</v>
      </c>
      <c r="D29" s="89" t="s">
        <v>173</v>
      </c>
      <c r="E29" s="89"/>
      <c r="F29" s="90"/>
      <c r="G29" s="188" t="s">
        <v>19</v>
      </c>
      <c r="H29" s="189"/>
      <c r="I29" s="121" t="s">
        <v>173</v>
      </c>
      <c r="J29" s="122"/>
      <c r="K29" s="12"/>
    </row>
    <row r="30" spans="2:11" x14ac:dyDescent="0.55000000000000004">
      <c r="B30" s="11"/>
      <c r="C30" s="17" t="s">
        <v>11</v>
      </c>
      <c r="D30" s="89" t="s">
        <v>173</v>
      </c>
      <c r="E30" s="89"/>
      <c r="F30" s="90"/>
      <c r="G30" s="190"/>
      <c r="H30" s="191"/>
      <c r="I30" s="192"/>
      <c r="J30" s="193"/>
      <c r="K30" s="12"/>
    </row>
    <row r="31" spans="2:11" x14ac:dyDescent="0.55000000000000004">
      <c r="B31" s="11"/>
      <c r="C31" s="17" t="s">
        <v>8</v>
      </c>
      <c r="D31" s="89" t="s">
        <v>173</v>
      </c>
      <c r="E31" s="89"/>
      <c r="F31" s="90"/>
      <c r="G31" s="188" t="s">
        <v>21</v>
      </c>
      <c r="H31" s="189"/>
      <c r="I31" s="121" t="s">
        <v>173</v>
      </c>
      <c r="J31" s="122"/>
      <c r="K31" s="12"/>
    </row>
    <row r="32" spans="2:11" x14ac:dyDescent="0.55000000000000004">
      <c r="B32" s="11"/>
      <c r="C32" s="17" t="s">
        <v>12</v>
      </c>
      <c r="D32" s="89" t="s">
        <v>173</v>
      </c>
      <c r="E32" s="89"/>
      <c r="F32" s="90"/>
      <c r="G32" s="190"/>
      <c r="H32" s="191"/>
      <c r="I32" s="192"/>
      <c r="J32" s="193"/>
      <c r="K32" s="12"/>
    </row>
    <row r="33" spans="2:11" ht="15" customHeight="1" x14ac:dyDescent="0.55000000000000004">
      <c r="B33" s="11"/>
      <c r="C33" s="17" t="s">
        <v>13</v>
      </c>
      <c r="D33" s="97" t="s">
        <v>173</v>
      </c>
      <c r="E33" s="97"/>
      <c r="F33" s="98"/>
      <c r="G33" s="102" t="s">
        <v>20</v>
      </c>
      <c r="H33" s="104"/>
      <c r="I33" s="121" t="s">
        <v>173</v>
      </c>
      <c r="J33" s="122"/>
      <c r="K33" s="12"/>
    </row>
    <row r="34" spans="2:11" ht="15.75" customHeight="1" thickBot="1" x14ac:dyDescent="0.6">
      <c r="B34" s="11"/>
      <c r="C34" s="18" t="s">
        <v>14</v>
      </c>
      <c r="D34" s="111" t="s">
        <v>173</v>
      </c>
      <c r="E34" s="111"/>
      <c r="F34" s="112"/>
      <c r="G34" s="119"/>
      <c r="H34" s="120"/>
      <c r="I34" s="123"/>
      <c r="J34" s="124"/>
      <c r="K34" s="12"/>
    </row>
    <row r="35" spans="2:11" ht="15.75" customHeight="1" x14ac:dyDescent="0.55000000000000004">
      <c r="B35" s="11"/>
      <c r="C35" s="213" t="s">
        <v>15</v>
      </c>
      <c r="D35" s="214"/>
      <c r="E35" s="215" t="s">
        <v>178</v>
      </c>
      <c r="F35" s="215"/>
      <c r="G35" s="215"/>
      <c r="H35" s="215"/>
      <c r="I35" s="215"/>
      <c r="J35" s="216"/>
      <c r="K35" s="12"/>
    </row>
    <row r="36" spans="2:11" ht="15" customHeight="1" x14ac:dyDescent="0.55000000000000004">
      <c r="B36" s="11"/>
      <c r="C36" s="117" t="s">
        <v>17</v>
      </c>
      <c r="D36" s="118"/>
      <c r="E36" s="165" t="s">
        <v>178</v>
      </c>
      <c r="F36" s="165"/>
      <c r="G36" s="165"/>
      <c r="H36" s="165"/>
      <c r="I36" s="165"/>
      <c r="J36" s="166"/>
      <c r="K36" s="12"/>
    </row>
    <row r="37" spans="2:11" ht="7" customHeight="1" thickBot="1" x14ac:dyDescent="0.6">
      <c r="B37" s="11"/>
      <c r="C37" s="19"/>
      <c r="D37" s="43"/>
      <c r="E37" s="43"/>
      <c r="F37" s="43"/>
      <c r="G37" s="20"/>
      <c r="H37" s="20"/>
      <c r="I37" s="43"/>
      <c r="J37" s="44"/>
      <c r="K37" s="12"/>
    </row>
    <row r="38" spans="2:11" ht="14.7" thickBot="1" x14ac:dyDescent="0.6">
      <c r="B38" s="11"/>
      <c r="C38" s="217" t="s">
        <v>167</v>
      </c>
      <c r="D38" s="218"/>
      <c r="E38" s="218"/>
      <c r="F38" s="218"/>
      <c r="G38" s="218"/>
      <c r="H38" s="218"/>
      <c r="I38" s="218"/>
      <c r="J38" s="219"/>
      <c r="K38" s="12"/>
    </row>
    <row r="39" spans="2:11" x14ac:dyDescent="0.55000000000000004">
      <c r="B39" s="11"/>
      <c r="C39" s="113" t="s">
        <v>168</v>
      </c>
      <c r="D39" s="114"/>
      <c r="E39" s="114"/>
      <c r="F39" s="114"/>
      <c r="G39" s="115" t="s">
        <v>173</v>
      </c>
      <c r="H39" s="115"/>
      <c r="I39" s="115"/>
      <c r="J39" s="116"/>
      <c r="K39" s="12"/>
    </row>
    <row r="40" spans="2:11" x14ac:dyDescent="0.55000000000000004">
      <c r="B40" s="11"/>
      <c r="C40" s="117" t="s">
        <v>48</v>
      </c>
      <c r="D40" s="118"/>
      <c r="E40" s="118"/>
      <c r="F40" s="118"/>
      <c r="G40" s="220" t="s">
        <v>173</v>
      </c>
      <c r="H40" s="220"/>
      <c r="I40" s="220"/>
      <c r="J40" s="221"/>
      <c r="K40" s="12"/>
    </row>
    <row r="41" spans="2:11" x14ac:dyDescent="0.55000000000000004">
      <c r="B41" s="11"/>
      <c r="C41" s="117" t="s">
        <v>14</v>
      </c>
      <c r="D41" s="118"/>
      <c r="E41" s="118"/>
      <c r="F41" s="118"/>
      <c r="G41" s="222" t="s">
        <v>173</v>
      </c>
      <c r="H41" s="223"/>
      <c r="I41" s="223"/>
      <c r="J41" s="224"/>
      <c r="K41" s="12"/>
    </row>
    <row r="42" spans="2:11" x14ac:dyDescent="0.55000000000000004">
      <c r="B42" s="11"/>
      <c r="C42" s="117" t="s">
        <v>13</v>
      </c>
      <c r="D42" s="118"/>
      <c r="E42" s="118"/>
      <c r="F42" s="118"/>
      <c r="G42" s="203" t="s">
        <v>173</v>
      </c>
      <c r="H42" s="204"/>
      <c r="I42" s="204"/>
      <c r="J42" s="205"/>
      <c r="K42" s="12"/>
    </row>
    <row r="43" spans="2:11" ht="7" customHeight="1" thickBot="1" x14ac:dyDescent="0.6">
      <c r="B43" s="11"/>
      <c r="C43" s="21"/>
      <c r="D43" s="13"/>
      <c r="E43" s="13"/>
      <c r="F43" s="13"/>
      <c r="G43" s="13"/>
      <c r="H43" s="13"/>
      <c r="I43" s="13"/>
      <c r="J43" s="22"/>
      <c r="K43" s="12"/>
    </row>
    <row r="44" spans="2:11" ht="15" customHeight="1" thickBot="1" x14ac:dyDescent="0.6">
      <c r="B44" s="11"/>
      <c r="C44" s="217" t="s">
        <v>247</v>
      </c>
      <c r="D44" s="218"/>
      <c r="E44" s="218"/>
      <c r="F44" s="218"/>
      <c r="G44" s="218"/>
      <c r="H44" s="218"/>
      <c r="I44" s="218"/>
      <c r="J44" s="219"/>
      <c r="K44" s="12"/>
    </row>
    <row r="45" spans="2:11" ht="15" customHeight="1" x14ac:dyDescent="0.55000000000000004">
      <c r="B45" s="11"/>
      <c r="C45" s="113" t="s">
        <v>168</v>
      </c>
      <c r="D45" s="114"/>
      <c r="E45" s="114"/>
      <c r="F45" s="114"/>
      <c r="G45" s="115" t="s">
        <v>173</v>
      </c>
      <c r="H45" s="115"/>
      <c r="I45" s="115"/>
      <c r="J45" s="116"/>
      <c r="K45" s="12"/>
    </row>
    <row r="46" spans="2:11" ht="15" customHeight="1" x14ac:dyDescent="0.55000000000000004">
      <c r="B46" s="11"/>
      <c r="C46" s="117" t="s">
        <v>248</v>
      </c>
      <c r="D46" s="118"/>
      <c r="E46" s="118"/>
      <c r="F46" s="118"/>
      <c r="G46" s="220" t="s">
        <v>173</v>
      </c>
      <c r="H46" s="220"/>
      <c r="I46" s="220"/>
      <c r="J46" s="221"/>
      <c r="K46" s="12"/>
    </row>
    <row r="47" spans="2:11" ht="7" customHeight="1" thickBot="1" x14ac:dyDescent="0.6">
      <c r="B47" s="11"/>
      <c r="C47" s="21"/>
      <c r="D47" s="13"/>
      <c r="E47" s="13"/>
      <c r="F47" s="13"/>
      <c r="G47" s="13"/>
      <c r="H47" s="13"/>
      <c r="I47" s="13"/>
      <c r="J47" s="22"/>
      <c r="K47" s="12"/>
    </row>
    <row r="48" spans="2:11" ht="14.7" thickBot="1" x14ac:dyDescent="0.6">
      <c r="B48" s="11"/>
      <c r="C48" s="217" t="s">
        <v>169</v>
      </c>
      <c r="D48" s="218"/>
      <c r="E48" s="218"/>
      <c r="F48" s="218"/>
      <c r="G48" s="218"/>
      <c r="H48" s="218"/>
      <c r="I48" s="218"/>
      <c r="J48" s="219"/>
      <c r="K48" s="12"/>
    </row>
    <row r="49" spans="2:11" x14ac:dyDescent="0.55000000000000004">
      <c r="B49" s="11"/>
      <c r="C49" s="113" t="s">
        <v>168</v>
      </c>
      <c r="D49" s="114"/>
      <c r="E49" s="114"/>
      <c r="F49" s="114"/>
      <c r="G49" s="115" t="s">
        <v>173</v>
      </c>
      <c r="H49" s="115"/>
      <c r="I49" s="115"/>
      <c r="J49" s="116"/>
      <c r="K49" s="12"/>
    </row>
    <row r="50" spans="2:11" x14ac:dyDescent="0.55000000000000004">
      <c r="B50" s="11"/>
      <c r="C50" s="117" t="s">
        <v>48</v>
      </c>
      <c r="D50" s="118"/>
      <c r="E50" s="118"/>
      <c r="F50" s="118"/>
      <c r="G50" s="220" t="s">
        <v>173</v>
      </c>
      <c r="H50" s="220"/>
      <c r="I50" s="220"/>
      <c r="J50" s="221"/>
      <c r="K50" s="12"/>
    </row>
    <row r="51" spans="2:11" x14ac:dyDescent="0.55000000000000004">
      <c r="B51" s="11"/>
      <c r="C51" s="117" t="s">
        <v>14</v>
      </c>
      <c r="D51" s="118"/>
      <c r="E51" s="118"/>
      <c r="F51" s="118"/>
      <c r="G51" s="222" t="s">
        <v>173</v>
      </c>
      <c r="H51" s="223"/>
      <c r="I51" s="223"/>
      <c r="J51" s="224"/>
      <c r="K51" s="12"/>
    </row>
    <row r="52" spans="2:11" ht="14.7" thickBot="1" x14ac:dyDescent="0.6">
      <c r="B52" s="11"/>
      <c r="C52" s="225" t="s">
        <v>174</v>
      </c>
      <c r="D52" s="226"/>
      <c r="E52" s="226"/>
      <c r="F52" s="226"/>
      <c r="G52" s="227" t="s">
        <v>173</v>
      </c>
      <c r="H52" s="228"/>
      <c r="I52" s="228"/>
      <c r="J52" s="229"/>
      <c r="K52" s="12"/>
    </row>
    <row r="53" spans="2:11" ht="15" thickTop="1" thickBot="1" x14ac:dyDescent="0.6">
      <c r="B53" s="11"/>
      <c r="C53" s="13"/>
      <c r="D53" s="13"/>
      <c r="E53" s="13"/>
      <c r="F53" s="13"/>
      <c r="G53" s="13"/>
      <c r="H53" s="13"/>
      <c r="I53" s="13"/>
      <c r="J53" s="13"/>
      <c r="K53" s="12"/>
    </row>
    <row r="54" spans="2:11" ht="15.9" thickTop="1" x14ac:dyDescent="0.55000000000000004">
      <c r="B54" s="11"/>
      <c r="C54" s="185" t="s">
        <v>22</v>
      </c>
      <c r="D54" s="186"/>
      <c r="E54" s="186"/>
      <c r="F54" s="186"/>
      <c r="G54" s="186"/>
      <c r="H54" s="186"/>
      <c r="I54" s="186"/>
      <c r="J54" s="187"/>
      <c r="K54" s="12"/>
    </row>
    <row r="55" spans="2:11" ht="20.100000000000001" customHeight="1" x14ac:dyDescent="0.55000000000000004">
      <c r="B55" s="11"/>
      <c r="C55" s="280" t="s">
        <v>245</v>
      </c>
      <c r="D55" s="281"/>
      <c r="E55" s="281"/>
      <c r="F55" s="281"/>
      <c r="G55" s="281"/>
      <c r="H55" s="281"/>
      <c r="I55" s="281"/>
      <c r="J55" s="282"/>
      <c r="K55" s="12"/>
    </row>
    <row r="56" spans="2:11" x14ac:dyDescent="0.55000000000000004">
      <c r="B56" s="11"/>
      <c r="C56" s="23" t="s">
        <v>24</v>
      </c>
      <c r="D56" s="196" t="s">
        <v>173</v>
      </c>
      <c r="E56" s="196"/>
      <c r="F56" s="196"/>
      <c r="G56" s="24" t="s">
        <v>23</v>
      </c>
      <c r="H56" s="196" t="s">
        <v>173</v>
      </c>
      <c r="I56" s="196"/>
      <c r="J56" s="197"/>
      <c r="K56" s="12"/>
    </row>
    <row r="57" spans="2:11" x14ac:dyDescent="0.55000000000000004">
      <c r="B57" s="11"/>
      <c r="C57" s="285" t="s">
        <v>225</v>
      </c>
      <c r="D57" s="286"/>
      <c r="E57" s="287" t="s">
        <v>173</v>
      </c>
      <c r="F57" s="288"/>
      <c r="G57" s="289"/>
      <c r="H57" s="283"/>
      <c r="I57" s="283"/>
      <c r="J57" s="284"/>
      <c r="K57" s="12"/>
    </row>
    <row r="58" spans="2:11" ht="5.0999999999999996" customHeight="1" thickBot="1" x14ac:dyDescent="0.6">
      <c r="B58" s="11"/>
      <c r="C58" s="21"/>
      <c r="D58" s="15"/>
      <c r="E58" s="15"/>
      <c r="F58" s="15"/>
      <c r="G58" s="13"/>
      <c r="H58" s="15"/>
      <c r="I58" s="15"/>
      <c r="J58" s="29"/>
      <c r="K58" s="12"/>
    </row>
    <row r="59" spans="2:11" ht="15" customHeight="1" thickBot="1" x14ac:dyDescent="0.6">
      <c r="B59" s="11"/>
      <c r="C59" s="217" t="s">
        <v>170</v>
      </c>
      <c r="D59" s="218"/>
      <c r="E59" s="218"/>
      <c r="F59" s="230"/>
      <c r="G59" s="91" t="s">
        <v>27</v>
      </c>
      <c r="H59" s="92"/>
      <c r="I59" s="93"/>
      <c r="J59" s="54" t="s">
        <v>178</v>
      </c>
      <c r="K59" s="12"/>
    </row>
    <row r="60" spans="2:11" x14ac:dyDescent="0.55000000000000004">
      <c r="B60" s="11"/>
      <c r="C60" s="25" t="s">
        <v>7</v>
      </c>
      <c r="D60" s="232" t="s">
        <v>173</v>
      </c>
      <c r="E60" s="232"/>
      <c r="F60" s="233"/>
      <c r="G60" s="94" t="s">
        <v>25</v>
      </c>
      <c r="H60" s="95"/>
      <c r="I60" s="96"/>
      <c r="J60" s="63" t="s">
        <v>173</v>
      </c>
      <c r="K60" s="12"/>
    </row>
    <row r="61" spans="2:11" x14ac:dyDescent="0.55000000000000004">
      <c r="B61" s="11"/>
      <c r="C61" s="17" t="s">
        <v>10</v>
      </c>
      <c r="D61" s="89" t="s">
        <v>173</v>
      </c>
      <c r="E61" s="89"/>
      <c r="F61" s="90"/>
      <c r="G61" s="188" t="s">
        <v>26</v>
      </c>
      <c r="H61" s="290"/>
      <c r="I61" s="189"/>
      <c r="J61" s="53" t="s">
        <v>173</v>
      </c>
      <c r="K61" s="12"/>
    </row>
    <row r="62" spans="2:11" x14ac:dyDescent="0.55000000000000004">
      <c r="B62" s="11"/>
      <c r="C62" s="17" t="s">
        <v>11</v>
      </c>
      <c r="D62" s="89" t="s">
        <v>173</v>
      </c>
      <c r="E62" s="89"/>
      <c r="F62" s="90"/>
      <c r="G62" s="188" t="s">
        <v>134</v>
      </c>
      <c r="H62" s="290"/>
      <c r="I62" s="189"/>
      <c r="J62" s="53" t="s">
        <v>173</v>
      </c>
      <c r="K62" s="12"/>
    </row>
    <row r="63" spans="2:11" x14ac:dyDescent="0.55000000000000004">
      <c r="B63" s="11"/>
      <c r="C63" s="17" t="s">
        <v>8</v>
      </c>
      <c r="D63" s="278" t="s">
        <v>173</v>
      </c>
      <c r="E63" s="278"/>
      <c r="F63" s="279"/>
      <c r="G63" s="188" t="s">
        <v>31</v>
      </c>
      <c r="H63" s="290"/>
      <c r="I63" s="189"/>
      <c r="J63" s="57" t="s">
        <v>178</v>
      </c>
      <c r="K63" s="12"/>
    </row>
    <row r="64" spans="2:11" x14ac:dyDescent="0.55000000000000004">
      <c r="B64" s="11"/>
      <c r="C64" s="17" t="s">
        <v>12</v>
      </c>
      <c r="D64" s="89" t="s">
        <v>173</v>
      </c>
      <c r="E64" s="89"/>
      <c r="F64" s="90"/>
      <c r="G64" s="102" t="s">
        <v>244</v>
      </c>
      <c r="H64" s="103"/>
      <c r="I64" s="104"/>
      <c r="J64" s="291" t="s">
        <v>178</v>
      </c>
      <c r="K64" s="12"/>
    </row>
    <row r="65" spans="2:11" ht="15" customHeight="1" thickBot="1" x14ac:dyDescent="0.6">
      <c r="B65" s="11"/>
      <c r="C65" s="17" t="s">
        <v>13</v>
      </c>
      <c r="D65" s="97" t="s">
        <v>173</v>
      </c>
      <c r="E65" s="97"/>
      <c r="F65" s="98"/>
      <c r="G65" s="105"/>
      <c r="H65" s="106"/>
      <c r="I65" s="107"/>
      <c r="J65" s="292"/>
      <c r="K65" s="12"/>
    </row>
    <row r="66" spans="2:11" ht="15" customHeight="1" x14ac:dyDescent="0.55000000000000004">
      <c r="B66" s="11"/>
      <c r="C66" s="17" t="s">
        <v>14</v>
      </c>
      <c r="D66" s="89" t="s">
        <v>173</v>
      </c>
      <c r="E66" s="89"/>
      <c r="F66" s="90"/>
      <c r="G66" s="125" t="s">
        <v>233</v>
      </c>
      <c r="H66" s="126"/>
      <c r="I66" s="127"/>
      <c r="J66" s="128" t="s">
        <v>178</v>
      </c>
      <c r="K66" s="12"/>
    </row>
    <row r="67" spans="2:11" ht="15.75" customHeight="1" thickBot="1" x14ac:dyDescent="0.6">
      <c r="B67" s="11"/>
      <c r="C67" s="139" t="s">
        <v>47</v>
      </c>
      <c r="D67" s="140"/>
      <c r="E67" s="201" t="s">
        <v>171</v>
      </c>
      <c r="F67" s="202"/>
      <c r="G67" s="108"/>
      <c r="H67" s="109"/>
      <c r="I67" s="110"/>
      <c r="J67" s="129"/>
      <c r="K67" s="12"/>
    </row>
    <row r="68" spans="2:11" ht="15" customHeight="1" thickBot="1" x14ac:dyDescent="0.6">
      <c r="B68" s="11"/>
      <c r="C68" s="155" t="s">
        <v>137</v>
      </c>
      <c r="D68" s="156"/>
      <c r="E68" s="156"/>
      <c r="F68" s="157"/>
      <c r="G68" s="130" t="s">
        <v>255</v>
      </c>
      <c r="H68" s="131"/>
      <c r="I68" s="131"/>
      <c r="J68" s="132"/>
      <c r="K68" s="12"/>
    </row>
    <row r="69" spans="2:11" ht="15" customHeight="1" x14ac:dyDescent="0.55000000000000004">
      <c r="B69" s="11"/>
      <c r="C69" s="26" t="s">
        <v>24</v>
      </c>
      <c r="D69" s="158" t="s">
        <v>383</v>
      </c>
      <c r="E69" s="158"/>
      <c r="F69" s="159"/>
      <c r="G69" s="133" t="s">
        <v>256</v>
      </c>
      <c r="H69" s="134"/>
      <c r="I69" s="135"/>
      <c r="J69" s="56" t="str">
        <f>IF(J66="NON","* SÉLECTION OBLIGATOIRE *","")</f>
        <v/>
      </c>
      <c r="K69" s="12"/>
    </row>
    <row r="70" spans="2:11" ht="15" customHeight="1" thickBot="1" x14ac:dyDescent="0.6">
      <c r="B70" s="11"/>
      <c r="C70" s="17" t="s">
        <v>23</v>
      </c>
      <c r="D70" s="99" t="s">
        <v>383</v>
      </c>
      <c r="E70" s="100"/>
      <c r="F70" s="101"/>
      <c r="G70" s="136" t="s">
        <v>257</v>
      </c>
      <c r="H70" s="137"/>
      <c r="I70" s="138"/>
      <c r="J70" s="58" t="str">
        <f>IF(J66="NON","* SÉLECTION OBLIGATOIRE *","")</f>
        <v/>
      </c>
      <c r="K70" s="12"/>
    </row>
    <row r="71" spans="2:11" ht="15" customHeight="1" x14ac:dyDescent="0.55000000000000004">
      <c r="B71" s="11"/>
      <c r="C71" s="17" t="s">
        <v>7</v>
      </c>
      <c r="D71" s="99" t="s">
        <v>383</v>
      </c>
      <c r="E71" s="100"/>
      <c r="F71" s="101"/>
      <c r="G71" s="105" t="s">
        <v>166</v>
      </c>
      <c r="H71" s="106"/>
      <c r="I71" s="107"/>
      <c r="J71" s="243" t="s">
        <v>178</v>
      </c>
      <c r="K71" s="12"/>
    </row>
    <row r="72" spans="2:11" ht="15" customHeight="1" x14ac:dyDescent="0.55000000000000004">
      <c r="B72" s="11"/>
      <c r="C72" s="17" t="s">
        <v>10</v>
      </c>
      <c r="D72" s="99" t="s">
        <v>383</v>
      </c>
      <c r="E72" s="100"/>
      <c r="F72" s="101"/>
      <c r="G72" s="108"/>
      <c r="H72" s="109"/>
      <c r="I72" s="110"/>
      <c r="J72" s="244"/>
      <c r="K72" s="12"/>
    </row>
    <row r="73" spans="2:11" ht="15" customHeight="1" x14ac:dyDescent="0.55000000000000004">
      <c r="B73" s="11"/>
      <c r="C73" s="17" t="s">
        <v>11</v>
      </c>
      <c r="D73" s="99" t="s">
        <v>383</v>
      </c>
      <c r="E73" s="100"/>
      <c r="F73" s="101"/>
      <c r="G73" s="102" t="s">
        <v>226</v>
      </c>
      <c r="H73" s="103"/>
      <c r="I73" s="104"/>
      <c r="J73" s="242" t="s">
        <v>178</v>
      </c>
      <c r="K73" s="12"/>
    </row>
    <row r="74" spans="2:11" x14ac:dyDescent="0.55000000000000004">
      <c r="B74" s="11"/>
      <c r="C74" s="17" t="s">
        <v>8</v>
      </c>
      <c r="D74" s="162" t="s">
        <v>383</v>
      </c>
      <c r="E74" s="163"/>
      <c r="F74" s="164"/>
      <c r="G74" s="108"/>
      <c r="H74" s="109"/>
      <c r="I74" s="110"/>
      <c r="J74" s="244"/>
      <c r="K74" s="12"/>
    </row>
    <row r="75" spans="2:11" x14ac:dyDescent="0.55000000000000004">
      <c r="B75" s="11"/>
      <c r="C75" s="17" t="s">
        <v>12</v>
      </c>
      <c r="D75" s="99" t="s">
        <v>383</v>
      </c>
      <c r="E75" s="100"/>
      <c r="F75" s="101"/>
      <c r="G75" s="102" t="s">
        <v>150</v>
      </c>
      <c r="H75" s="103"/>
      <c r="I75" s="104"/>
      <c r="J75" s="242" t="s">
        <v>178</v>
      </c>
      <c r="K75" s="12"/>
    </row>
    <row r="76" spans="2:11" x14ac:dyDescent="0.55000000000000004">
      <c r="B76" s="11"/>
      <c r="C76" s="17" t="s">
        <v>13</v>
      </c>
      <c r="D76" s="99" t="s">
        <v>383</v>
      </c>
      <c r="E76" s="100"/>
      <c r="F76" s="101"/>
      <c r="G76" s="105"/>
      <c r="H76" s="106"/>
      <c r="I76" s="107"/>
      <c r="J76" s="243"/>
      <c r="K76" s="12"/>
    </row>
    <row r="77" spans="2:11" x14ac:dyDescent="0.55000000000000004">
      <c r="B77" s="11"/>
      <c r="C77" s="17" t="s">
        <v>14</v>
      </c>
      <c r="D77" s="99" t="s">
        <v>383</v>
      </c>
      <c r="E77" s="100"/>
      <c r="F77" s="101"/>
      <c r="G77" s="108"/>
      <c r="H77" s="109"/>
      <c r="I77" s="110"/>
      <c r="J77" s="244"/>
      <c r="K77" s="12"/>
    </row>
    <row r="78" spans="2:11" ht="5.0999999999999996" customHeight="1" thickBot="1" x14ac:dyDescent="0.6">
      <c r="B78" s="11"/>
      <c r="C78" s="21"/>
      <c r="D78" s="13"/>
      <c r="E78" s="13"/>
      <c r="F78" s="13"/>
      <c r="G78" s="13"/>
      <c r="H78" s="13"/>
      <c r="I78" s="13"/>
      <c r="J78" s="22"/>
      <c r="K78" s="12"/>
    </row>
    <row r="79" spans="2:11" ht="14.7" thickBot="1" x14ac:dyDescent="0.6">
      <c r="B79" s="11"/>
      <c r="C79" s="217" t="s">
        <v>136</v>
      </c>
      <c r="D79" s="218"/>
      <c r="E79" s="218"/>
      <c r="F79" s="218"/>
      <c r="G79" s="218"/>
      <c r="H79" s="218"/>
      <c r="I79" s="218"/>
      <c r="J79" s="219"/>
      <c r="K79" s="12"/>
    </row>
    <row r="80" spans="2:11" ht="15" customHeight="1" x14ac:dyDescent="0.55000000000000004">
      <c r="B80" s="11"/>
      <c r="C80" s="167" t="s">
        <v>35</v>
      </c>
      <c r="D80" s="168"/>
      <c r="E80" s="240" t="s">
        <v>178</v>
      </c>
      <c r="F80" s="240"/>
      <c r="G80" s="240"/>
      <c r="H80" s="240"/>
      <c r="I80" s="240"/>
      <c r="J80" s="241"/>
      <c r="K80" s="12"/>
    </row>
    <row r="81" spans="2:11" x14ac:dyDescent="0.55000000000000004">
      <c r="B81" s="11"/>
      <c r="C81" s="169"/>
      <c r="D81" s="170"/>
      <c r="E81" s="165"/>
      <c r="F81" s="165"/>
      <c r="G81" s="165"/>
      <c r="H81" s="165"/>
      <c r="I81" s="165"/>
      <c r="J81" s="166"/>
      <c r="K81" s="12"/>
    </row>
    <row r="82" spans="2:11" ht="15" customHeight="1" x14ac:dyDescent="0.55000000000000004">
      <c r="B82" s="11"/>
      <c r="C82" s="169" t="s">
        <v>175</v>
      </c>
      <c r="D82" s="170"/>
      <c r="E82" s="165" t="s">
        <v>178</v>
      </c>
      <c r="F82" s="165"/>
      <c r="G82" s="165"/>
      <c r="H82" s="165"/>
      <c r="I82" s="165"/>
      <c r="J82" s="166"/>
      <c r="K82" s="12"/>
    </row>
    <row r="83" spans="2:11" x14ac:dyDescent="0.55000000000000004">
      <c r="B83" s="11"/>
      <c r="C83" s="169"/>
      <c r="D83" s="170"/>
      <c r="E83" s="165"/>
      <c r="F83" s="165"/>
      <c r="G83" s="165"/>
      <c r="H83" s="165"/>
      <c r="I83" s="165"/>
      <c r="J83" s="166"/>
      <c r="K83" s="12"/>
    </row>
    <row r="84" spans="2:11" ht="15" customHeight="1" x14ac:dyDescent="0.55000000000000004">
      <c r="B84" s="11"/>
      <c r="C84" s="169" t="s">
        <v>36</v>
      </c>
      <c r="D84" s="170"/>
      <c r="E84" s="165" t="s">
        <v>178</v>
      </c>
      <c r="F84" s="165"/>
      <c r="G84" s="165"/>
      <c r="H84" s="165"/>
      <c r="I84" s="165"/>
      <c r="J84" s="166"/>
      <c r="K84" s="12"/>
    </row>
    <row r="85" spans="2:11" x14ac:dyDescent="0.55000000000000004">
      <c r="B85" s="11"/>
      <c r="C85" s="169"/>
      <c r="D85" s="170"/>
      <c r="E85" s="165"/>
      <c r="F85" s="165"/>
      <c r="G85" s="165"/>
      <c r="H85" s="165"/>
      <c r="I85" s="165"/>
      <c r="J85" s="166"/>
      <c r="K85" s="12"/>
    </row>
    <row r="86" spans="2:11" ht="15" customHeight="1" x14ac:dyDescent="0.55000000000000004">
      <c r="B86" s="11"/>
      <c r="C86" s="169" t="s">
        <v>176</v>
      </c>
      <c r="D86" s="170"/>
      <c r="E86" s="160" t="s">
        <v>173</v>
      </c>
      <c r="F86" s="160"/>
      <c r="G86" s="160"/>
      <c r="H86" s="160"/>
      <c r="I86" s="160"/>
      <c r="J86" s="161"/>
      <c r="K86" s="12"/>
    </row>
    <row r="87" spans="2:11" x14ac:dyDescent="0.55000000000000004">
      <c r="B87" s="11"/>
      <c r="C87" s="169"/>
      <c r="D87" s="170"/>
      <c r="E87" s="160"/>
      <c r="F87" s="160"/>
      <c r="G87" s="160"/>
      <c r="H87" s="160"/>
      <c r="I87" s="160"/>
      <c r="J87" s="161"/>
      <c r="K87" s="12"/>
    </row>
    <row r="88" spans="2:11" ht="15" customHeight="1" x14ac:dyDescent="0.55000000000000004">
      <c r="B88" s="11"/>
      <c r="C88" s="169" t="s">
        <v>177</v>
      </c>
      <c r="D88" s="170"/>
      <c r="E88" s="165" t="s">
        <v>178</v>
      </c>
      <c r="F88" s="165"/>
      <c r="G88" s="165"/>
      <c r="H88" s="165"/>
      <c r="I88" s="165"/>
      <c r="J88" s="166"/>
      <c r="K88" s="12"/>
    </row>
    <row r="89" spans="2:11" ht="14.7" thickBot="1" x14ac:dyDescent="0.6">
      <c r="B89" s="11"/>
      <c r="C89" s="238"/>
      <c r="D89" s="239"/>
      <c r="E89" s="236"/>
      <c r="F89" s="236"/>
      <c r="G89" s="236"/>
      <c r="H89" s="236"/>
      <c r="I89" s="236"/>
      <c r="J89" s="237"/>
      <c r="K89" s="12"/>
    </row>
    <row r="90" spans="2:11" ht="15" thickTop="1" thickBot="1" x14ac:dyDescent="0.6">
      <c r="B90" s="11"/>
      <c r="C90" s="13"/>
      <c r="D90" s="13"/>
      <c r="E90" s="13"/>
      <c r="F90" s="13"/>
      <c r="G90" s="13"/>
      <c r="H90" s="13"/>
      <c r="I90" s="13"/>
      <c r="J90" s="13"/>
      <c r="K90" s="12"/>
    </row>
    <row r="91" spans="2:11" ht="15.9" thickTop="1" x14ac:dyDescent="0.55000000000000004">
      <c r="B91" s="11"/>
      <c r="C91" s="185" t="s">
        <v>43</v>
      </c>
      <c r="D91" s="186"/>
      <c r="E91" s="186"/>
      <c r="F91" s="186"/>
      <c r="G91" s="186"/>
      <c r="H91" s="186"/>
      <c r="I91" s="186"/>
      <c r="J91" s="187"/>
      <c r="K91" s="12"/>
    </row>
    <row r="92" spans="2:11" ht="10" customHeight="1" thickBot="1" x14ac:dyDescent="0.6">
      <c r="B92" s="11"/>
      <c r="C92" s="27"/>
      <c r="D92" s="28"/>
      <c r="E92" s="28"/>
      <c r="F92" s="28"/>
      <c r="G92" s="28"/>
      <c r="H92" s="28"/>
      <c r="I92" s="28"/>
      <c r="J92" s="29"/>
      <c r="K92" s="12"/>
    </row>
    <row r="93" spans="2:11" ht="14.7" thickBot="1" x14ac:dyDescent="0.6">
      <c r="B93" s="11"/>
      <c r="C93" s="217" t="s">
        <v>44</v>
      </c>
      <c r="D93" s="218"/>
      <c r="E93" s="218"/>
      <c r="F93" s="230"/>
      <c r="G93" s="231" t="s">
        <v>45</v>
      </c>
      <c r="H93" s="218"/>
      <c r="I93" s="218"/>
      <c r="J93" s="219"/>
      <c r="K93" s="12"/>
    </row>
    <row r="94" spans="2:11" x14ac:dyDescent="0.55000000000000004">
      <c r="B94" s="11"/>
      <c r="C94" s="113" t="s">
        <v>24</v>
      </c>
      <c r="D94" s="114"/>
      <c r="E94" s="232" t="s">
        <v>173</v>
      </c>
      <c r="F94" s="233"/>
      <c r="G94" s="191" t="s">
        <v>24</v>
      </c>
      <c r="H94" s="114"/>
      <c r="I94" s="234"/>
      <c r="J94" s="235"/>
      <c r="K94" s="12"/>
    </row>
    <row r="95" spans="2:11" x14ac:dyDescent="0.55000000000000004">
      <c r="B95" s="11"/>
      <c r="C95" s="117" t="s">
        <v>46</v>
      </c>
      <c r="D95" s="118"/>
      <c r="E95" s="89" t="s">
        <v>173</v>
      </c>
      <c r="F95" s="90"/>
      <c r="G95" s="96" t="s">
        <v>46</v>
      </c>
      <c r="H95" s="118"/>
      <c r="I95" s="249"/>
      <c r="J95" s="250"/>
      <c r="K95" s="12"/>
    </row>
    <row r="96" spans="2:11" x14ac:dyDescent="0.55000000000000004">
      <c r="B96" s="11"/>
      <c r="C96" s="117" t="s">
        <v>25</v>
      </c>
      <c r="D96" s="118"/>
      <c r="E96" s="251" t="s">
        <v>173</v>
      </c>
      <c r="F96" s="252"/>
      <c r="G96" s="96" t="s">
        <v>25</v>
      </c>
      <c r="H96" s="118"/>
      <c r="I96" s="253"/>
      <c r="J96" s="254"/>
      <c r="K96" s="12"/>
    </row>
    <row r="97" spans="2:11" hidden="1" x14ac:dyDescent="0.55000000000000004">
      <c r="B97" s="11"/>
      <c r="C97" s="117" t="s">
        <v>47</v>
      </c>
      <c r="D97" s="118"/>
      <c r="E97" s="245" t="s">
        <v>243</v>
      </c>
      <c r="F97" s="246"/>
      <c r="G97" s="96" t="s">
        <v>47</v>
      </c>
      <c r="H97" s="118"/>
      <c r="I97" s="247"/>
      <c r="J97" s="248"/>
      <c r="K97" s="12"/>
    </row>
    <row r="98" spans="2:11" ht="40" customHeight="1" x14ac:dyDescent="0.55000000000000004">
      <c r="B98" s="11"/>
      <c r="C98" s="117" t="s">
        <v>220</v>
      </c>
      <c r="D98" s="118"/>
      <c r="E98" s="89" t="s">
        <v>173</v>
      </c>
      <c r="F98" s="90"/>
      <c r="G98" s="96" t="s">
        <v>220</v>
      </c>
      <c r="H98" s="118"/>
      <c r="I98" s="249"/>
      <c r="J98" s="250"/>
      <c r="K98" s="12"/>
    </row>
    <row r="99" spans="2:11" ht="40" customHeight="1" x14ac:dyDescent="0.55000000000000004">
      <c r="B99" s="11"/>
      <c r="C99" s="87" t="s">
        <v>221</v>
      </c>
      <c r="D99" s="88"/>
      <c r="E99" s="89" t="s">
        <v>173</v>
      </c>
      <c r="F99" s="90"/>
      <c r="G99" s="88" t="s">
        <v>221</v>
      </c>
      <c r="H99" s="149"/>
      <c r="I99" s="150"/>
      <c r="J99" s="151"/>
      <c r="K99" s="12"/>
    </row>
    <row r="100" spans="2:11" ht="54.75" customHeight="1" x14ac:dyDescent="0.55000000000000004">
      <c r="B100" s="11"/>
      <c r="C100" s="87" t="s">
        <v>222</v>
      </c>
      <c r="D100" s="88"/>
      <c r="E100" s="147" t="s">
        <v>178</v>
      </c>
      <c r="F100" s="148"/>
      <c r="G100" s="152" t="s">
        <v>222</v>
      </c>
      <c r="H100" s="88"/>
      <c r="I100" s="153"/>
      <c r="J100" s="154"/>
      <c r="K100" s="12"/>
    </row>
    <row r="101" spans="2:11" x14ac:dyDescent="0.55000000000000004">
      <c r="B101" s="11"/>
      <c r="C101" s="117" t="s">
        <v>13</v>
      </c>
      <c r="D101" s="118"/>
      <c r="E101" s="97" t="s">
        <v>173</v>
      </c>
      <c r="F101" s="98"/>
      <c r="G101" s="96" t="s">
        <v>13</v>
      </c>
      <c r="H101" s="118"/>
      <c r="I101" s="259"/>
      <c r="J101" s="260"/>
      <c r="K101" s="12"/>
    </row>
    <row r="102" spans="2:11" ht="14.7" thickBot="1" x14ac:dyDescent="0.6">
      <c r="B102" s="11"/>
      <c r="C102" s="225" t="s">
        <v>14</v>
      </c>
      <c r="D102" s="226"/>
      <c r="E102" s="261" t="s">
        <v>173</v>
      </c>
      <c r="F102" s="262"/>
      <c r="G102" s="263" t="s">
        <v>14</v>
      </c>
      <c r="H102" s="226"/>
      <c r="I102" s="264"/>
      <c r="J102" s="265"/>
      <c r="K102" s="12"/>
    </row>
    <row r="103" spans="2:11" ht="15" thickTop="1" thickBot="1" x14ac:dyDescent="0.6">
      <c r="B103" s="11"/>
      <c r="C103" s="13"/>
      <c r="D103" s="13"/>
      <c r="E103" s="13"/>
      <c r="F103" s="13"/>
      <c r="G103" s="13"/>
      <c r="H103" s="13"/>
      <c r="I103" s="13"/>
      <c r="J103" s="13"/>
      <c r="K103" s="12"/>
    </row>
    <row r="104" spans="2:11" ht="15.9" thickTop="1" x14ac:dyDescent="0.55000000000000004">
      <c r="B104" s="11"/>
      <c r="C104" s="185" t="s">
        <v>49</v>
      </c>
      <c r="D104" s="186"/>
      <c r="E104" s="186"/>
      <c r="F104" s="186"/>
      <c r="G104" s="186"/>
      <c r="H104" s="186"/>
      <c r="I104" s="186"/>
      <c r="J104" s="187"/>
      <c r="K104" s="12"/>
    </row>
    <row r="105" spans="2:11" ht="10" customHeight="1" x14ac:dyDescent="0.55000000000000004">
      <c r="B105" s="11"/>
      <c r="C105" s="21"/>
      <c r="D105" s="13"/>
      <c r="E105" s="13"/>
      <c r="F105" s="13"/>
      <c r="G105" s="13"/>
      <c r="H105" s="13"/>
      <c r="I105" s="13"/>
      <c r="J105" s="22"/>
      <c r="K105" s="12"/>
    </row>
    <row r="106" spans="2:11" x14ac:dyDescent="0.55000000000000004">
      <c r="B106" s="11"/>
      <c r="C106" s="117" t="s">
        <v>63</v>
      </c>
      <c r="D106" s="118"/>
      <c r="E106" s="118"/>
      <c r="F106" s="255" t="s">
        <v>178</v>
      </c>
      <c r="G106" s="255"/>
      <c r="H106" s="255"/>
      <c r="I106" s="255"/>
      <c r="J106" s="256"/>
      <c r="K106" s="12"/>
    </row>
    <row r="107" spans="2:11" x14ac:dyDescent="0.55000000000000004">
      <c r="B107" s="11"/>
      <c r="C107" s="257" t="s">
        <v>148</v>
      </c>
      <c r="D107" s="258"/>
      <c r="E107" s="149" t="s">
        <v>147</v>
      </c>
      <c r="F107" s="149"/>
      <c r="G107" s="149"/>
      <c r="H107" s="149"/>
      <c r="I107" s="149"/>
      <c r="J107" s="52"/>
      <c r="K107" s="12"/>
    </row>
    <row r="108" spans="2:11" ht="30" customHeight="1" x14ac:dyDescent="0.55000000000000004">
      <c r="B108" s="11"/>
      <c r="C108" s="257"/>
      <c r="D108" s="258"/>
      <c r="E108" s="149" t="s">
        <v>146</v>
      </c>
      <c r="F108" s="149"/>
      <c r="G108" s="149"/>
      <c r="H108" s="149"/>
      <c r="I108" s="149"/>
      <c r="J108" s="2">
        <v>0</v>
      </c>
      <c r="K108" s="12"/>
    </row>
    <row r="109" spans="2:11" ht="5.0999999999999996" customHeight="1" x14ac:dyDescent="0.55000000000000004">
      <c r="B109" s="11"/>
      <c r="C109" s="30"/>
      <c r="D109" s="31"/>
      <c r="E109" s="32"/>
      <c r="F109" s="32"/>
      <c r="G109" s="32"/>
      <c r="H109" s="32"/>
      <c r="I109" s="32"/>
      <c r="J109" s="45"/>
      <c r="K109" s="12"/>
    </row>
    <row r="110" spans="2:11" x14ac:dyDescent="0.55000000000000004">
      <c r="B110" s="11"/>
      <c r="C110" s="117" t="s">
        <v>53</v>
      </c>
      <c r="D110" s="118"/>
      <c r="E110" s="118"/>
      <c r="F110" s="118"/>
      <c r="G110" s="255" t="s">
        <v>178</v>
      </c>
      <c r="H110" s="255"/>
      <c r="I110" s="255"/>
      <c r="J110" s="256"/>
      <c r="K110" s="12"/>
    </row>
    <row r="111" spans="2:11" ht="28" customHeight="1" x14ac:dyDescent="0.55000000000000004">
      <c r="B111" s="11"/>
      <c r="C111" s="297" t="s">
        <v>172</v>
      </c>
      <c r="D111" s="149"/>
      <c r="E111" s="149"/>
      <c r="F111" s="149"/>
      <c r="G111" s="255" t="s">
        <v>178</v>
      </c>
      <c r="H111" s="255"/>
      <c r="I111" s="255"/>
      <c r="J111" s="256"/>
      <c r="K111" s="12"/>
    </row>
    <row r="112" spans="2:11" ht="5.0999999999999996" customHeight="1" x14ac:dyDescent="0.55000000000000004">
      <c r="B112" s="11"/>
      <c r="C112" s="19"/>
      <c r="D112" s="33"/>
      <c r="E112" s="33"/>
      <c r="F112" s="33"/>
      <c r="G112" s="43"/>
      <c r="H112" s="43"/>
      <c r="I112" s="43"/>
      <c r="J112" s="44"/>
      <c r="K112" s="12"/>
    </row>
    <row r="113" spans="2:11" x14ac:dyDescent="0.55000000000000004">
      <c r="B113" s="11"/>
      <c r="C113" s="293" t="s">
        <v>54</v>
      </c>
      <c r="D113" s="294"/>
      <c r="E113" s="294"/>
      <c r="F113" s="294"/>
      <c r="G113" s="295">
        <v>39692</v>
      </c>
      <c r="H113" s="295"/>
      <c r="I113" s="295"/>
      <c r="J113" s="296"/>
      <c r="K113" s="12"/>
    </row>
    <row r="114" spans="2:11" x14ac:dyDescent="0.55000000000000004">
      <c r="B114" s="11"/>
      <c r="C114" s="293" t="s">
        <v>55</v>
      </c>
      <c r="D114" s="294"/>
      <c r="E114" s="294"/>
      <c r="F114" s="294"/>
      <c r="G114" s="295">
        <v>40056</v>
      </c>
      <c r="H114" s="295"/>
      <c r="I114" s="295"/>
      <c r="J114" s="296"/>
      <c r="K114" s="12"/>
    </row>
    <row r="115" spans="2:11" ht="5.0999999999999996" customHeight="1" x14ac:dyDescent="0.55000000000000004">
      <c r="B115" s="11"/>
      <c r="C115" s="19"/>
      <c r="D115" s="33"/>
      <c r="E115" s="33"/>
      <c r="F115" s="33"/>
      <c r="G115" s="46"/>
      <c r="H115" s="46"/>
      <c r="I115" s="46"/>
      <c r="J115" s="47"/>
      <c r="K115" s="12"/>
    </row>
    <row r="116" spans="2:11" x14ac:dyDescent="0.55000000000000004">
      <c r="B116" s="11"/>
      <c r="C116" s="117" t="s">
        <v>238</v>
      </c>
      <c r="D116" s="118"/>
      <c r="E116" s="118"/>
      <c r="F116" s="118"/>
      <c r="G116" s="298" t="s">
        <v>178</v>
      </c>
      <c r="H116" s="298"/>
      <c r="I116" s="298"/>
      <c r="J116" s="299"/>
      <c r="K116" s="12"/>
    </row>
    <row r="117" spans="2:11" x14ac:dyDescent="0.55000000000000004">
      <c r="B117" s="11"/>
      <c r="C117" s="117" t="s">
        <v>138</v>
      </c>
      <c r="D117" s="118"/>
      <c r="E117" s="118"/>
      <c r="F117" s="118"/>
      <c r="G117" s="300" t="s">
        <v>173</v>
      </c>
      <c r="H117" s="300"/>
      <c r="I117" s="300"/>
      <c r="J117" s="301"/>
      <c r="K117" s="12"/>
    </row>
    <row r="118" spans="2:11" x14ac:dyDescent="0.55000000000000004">
      <c r="B118" s="11"/>
      <c r="C118" s="117" t="s">
        <v>242</v>
      </c>
      <c r="D118" s="118"/>
      <c r="E118" s="118"/>
      <c r="F118" s="118"/>
      <c r="G118" s="300" t="s">
        <v>173</v>
      </c>
      <c r="H118" s="300"/>
      <c r="I118" s="300"/>
      <c r="J118" s="301"/>
      <c r="K118" s="12"/>
    </row>
    <row r="119" spans="2:11" x14ac:dyDescent="0.55000000000000004">
      <c r="B119" s="11"/>
      <c r="C119" s="117" t="s">
        <v>56</v>
      </c>
      <c r="D119" s="118"/>
      <c r="E119" s="118"/>
      <c r="F119" s="118"/>
      <c r="G119" s="255" t="s">
        <v>178</v>
      </c>
      <c r="H119" s="255"/>
      <c r="I119" s="255"/>
      <c r="J119" s="256"/>
      <c r="K119" s="12"/>
    </row>
    <row r="120" spans="2:11" ht="5.0999999999999996" customHeight="1" x14ac:dyDescent="0.55000000000000004">
      <c r="B120" s="11"/>
      <c r="C120" s="19"/>
      <c r="D120" s="33"/>
      <c r="E120" s="33"/>
      <c r="F120" s="43"/>
      <c r="G120" s="33"/>
      <c r="H120" s="33"/>
      <c r="I120" s="33"/>
      <c r="J120" s="44"/>
      <c r="K120" s="12"/>
    </row>
    <row r="121" spans="2:11" x14ac:dyDescent="0.55000000000000004">
      <c r="B121" s="11"/>
      <c r="C121" s="194" t="s">
        <v>57</v>
      </c>
      <c r="D121" s="195"/>
      <c r="E121" s="195"/>
      <c r="F121" s="195"/>
      <c r="G121" s="195"/>
      <c r="H121" s="195"/>
      <c r="I121" s="195"/>
      <c r="J121" s="266"/>
      <c r="K121" s="12"/>
    </row>
    <row r="122" spans="2:11" ht="14.7" thickBot="1" x14ac:dyDescent="0.6">
      <c r="B122" s="11"/>
      <c r="C122" s="34" t="s">
        <v>58</v>
      </c>
      <c r="D122" s="3">
        <v>0</v>
      </c>
      <c r="E122" s="35" t="s">
        <v>59</v>
      </c>
      <c r="F122" s="36" t="s">
        <v>60</v>
      </c>
      <c r="G122" s="3">
        <v>0</v>
      </c>
      <c r="H122" s="35" t="s">
        <v>61</v>
      </c>
      <c r="I122" s="267" t="s">
        <v>62</v>
      </c>
      <c r="J122" s="268"/>
      <c r="K122" s="12"/>
    </row>
    <row r="123" spans="2:11" ht="15" thickTop="1" thickBot="1" x14ac:dyDescent="0.6">
      <c r="B123" s="11"/>
      <c r="C123" s="13"/>
      <c r="D123" s="13"/>
      <c r="E123" s="13"/>
      <c r="F123" s="13"/>
      <c r="G123" s="13"/>
      <c r="H123" s="13"/>
      <c r="I123" s="13"/>
      <c r="J123" s="13"/>
      <c r="K123" s="12"/>
    </row>
    <row r="124" spans="2:11" ht="15.9" thickTop="1" x14ac:dyDescent="0.55000000000000004">
      <c r="B124" s="11"/>
      <c r="C124" s="185" t="s">
        <v>64</v>
      </c>
      <c r="D124" s="186"/>
      <c r="E124" s="186"/>
      <c r="F124" s="186"/>
      <c r="G124" s="186"/>
      <c r="H124" s="186"/>
      <c r="I124" s="186"/>
      <c r="J124" s="187"/>
      <c r="K124" s="12"/>
    </row>
    <row r="125" spans="2:11" ht="10" customHeight="1" x14ac:dyDescent="0.55000000000000004">
      <c r="B125" s="11"/>
      <c r="C125" s="21"/>
      <c r="D125" s="13"/>
      <c r="E125" s="13"/>
      <c r="F125" s="13"/>
      <c r="G125" s="13"/>
      <c r="H125" s="13"/>
      <c r="I125" s="13"/>
      <c r="J125" s="22"/>
      <c r="K125" s="12"/>
    </row>
    <row r="126" spans="2:11" x14ac:dyDescent="0.55000000000000004">
      <c r="B126" s="11"/>
      <c r="C126" s="117" t="s">
        <v>65</v>
      </c>
      <c r="D126" s="118"/>
      <c r="E126" s="118"/>
      <c r="F126" s="118"/>
      <c r="G126" s="255" t="s">
        <v>178</v>
      </c>
      <c r="H126" s="255"/>
      <c r="I126" s="255"/>
      <c r="J126" s="256"/>
      <c r="K126" s="12"/>
    </row>
    <row r="127" spans="2:11" ht="5.0999999999999996" customHeight="1" x14ac:dyDescent="0.55000000000000004">
      <c r="B127" s="11"/>
      <c r="C127" s="37"/>
      <c r="D127" s="38"/>
      <c r="E127" s="38"/>
      <c r="F127" s="38"/>
      <c r="G127" s="48"/>
      <c r="H127" s="48"/>
      <c r="I127" s="48"/>
      <c r="J127" s="49"/>
      <c r="K127" s="12"/>
    </row>
    <row r="128" spans="2:11" x14ac:dyDescent="0.55000000000000004">
      <c r="B128" s="11"/>
      <c r="C128" s="117" t="s">
        <v>66</v>
      </c>
      <c r="D128" s="118"/>
      <c r="E128" s="118"/>
      <c r="F128" s="118"/>
      <c r="G128" s="255" t="s">
        <v>178</v>
      </c>
      <c r="H128" s="255"/>
      <c r="I128" s="255"/>
      <c r="J128" s="256"/>
      <c r="K128" s="12"/>
    </row>
    <row r="129" spans="2:11" x14ac:dyDescent="0.55000000000000004">
      <c r="B129" s="11"/>
      <c r="C129" s="117" t="s">
        <v>144</v>
      </c>
      <c r="D129" s="118"/>
      <c r="E129" s="118"/>
      <c r="F129" s="118"/>
      <c r="G129" s="249"/>
      <c r="H129" s="249"/>
      <c r="I129" s="249"/>
      <c r="J129" s="250"/>
      <c r="K129" s="12"/>
    </row>
    <row r="130" spans="2:11" ht="5.0999999999999996" customHeight="1" x14ac:dyDescent="0.55000000000000004">
      <c r="B130" s="11"/>
      <c r="C130" s="37"/>
      <c r="D130" s="38"/>
      <c r="E130" s="38"/>
      <c r="F130" s="38"/>
      <c r="G130" s="48"/>
      <c r="H130" s="48"/>
      <c r="I130" s="48"/>
      <c r="J130" s="49"/>
      <c r="K130" s="12"/>
    </row>
    <row r="131" spans="2:11" x14ac:dyDescent="0.55000000000000004">
      <c r="B131" s="11"/>
      <c r="C131" s="117" t="s">
        <v>67</v>
      </c>
      <c r="D131" s="118"/>
      <c r="E131" s="118"/>
      <c r="F131" s="118"/>
      <c r="G131" s="255" t="s">
        <v>178</v>
      </c>
      <c r="H131" s="255"/>
      <c r="I131" s="255"/>
      <c r="J131" s="256"/>
      <c r="K131" s="12"/>
    </row>
    <row r="132" spans="2:11" ht="14.7" thickBot="1" x14ac:dyDescent="0.6">
      <c r="B132" s="11"/>
      <c r="C132" s="225" t="s">
        <v>145</v>
      </c>
      <c r="D132" s="226"/>
      <c r="E132" s="226"/>
      <c r="F132" s="226"/>
      <c r="G132" s="264"/>
      <c r="H132" s="264"/>
      <c r="I132" s="264"/>
      <c r="J132" s="265"/>
      <c r="K132" s="12"/>
    </row>
    <row r="133" spans="2:11" ht="15" thickTop="1" thickBot="1" x14ac:dyDescent="0.6">
      <c r="B133" s="11"/>
      <c r="C133" s="13"/>
      <c r="D133" s="13"/>
      <c r="E133" s="13"/>
      <c r="F133" s="13"/>
      <c r="G133" s="13"/>
      <c r="H133" s="13"/>
      <c r="I133" s="13"/>
      <c r="J133" s="13"/>
      <c r="K133" s="12"/>
    </row>
    <row r="134" spans="2:11" ht="14.7" thickTop="1" x14ac:dyDescent="0.55000000000000004">
      <c r="B134" s="11"/>
      <c r="C134" s="271" t="s">
        <v>139</v>
      </c>
      <c r="D134" s="272"/>
      <c r="E134" s="272"/>
      <c r="F134" s="272"/>
      <c r="G134" s="272"/>
      <c r="H134" s="272"/>
      <c r="I134" s="272"/>
      <c r="J134" s="273"/>
      <c r="K134" s="12"/>
    </row>
    <row r="135" spans="2:11" ht="151.5" customHeight="1" thickBot="1" x14ac:dyDescent="0.6">
      <c r="B135" s="11"/>
      <c r="C135" s="274" t="s">
        <v>68</v>
      </c>
      <c r="D135" s="275"/>
      <c r="E135" s="276"/>
      <c r="F135" s="276"/>
      <c r="G135" s="276"/>
      <c r="H135" s="276"/>
      <c r="I135" s="276"/>
      <c r="J135" s="277"/>
      <c r="K135" s="12"/>
    </row>
    <row r="136" spans="2:11" ht="15" thickTop="1" thickBot="1" x14ac:dyDescent="0.6">
      <c r="B136" s="39"/>
      <c r="C136" s="40"/>
      <c r="D136" s="40"/>
      <c r="E136" s="40"/>
      <c r="F136" s="40"/>
      <c r="G136" s="40"/>
      <c r="H136" s="40"/>
      <c r="I136" s="40"/>
      <c r="J136" s="40"/>
      <c r="K136" s="41"/>
    </row>
    <row r="137" spans="2:11" ht="14.7" thickTop="1" x14ac:dyDescent="0.55000000000000004"/>
    <row r="138" spans="2:11" ht="20.399999999999999" x14ac:dyDescent="0.55000000000000004">
      <c r="B138" s="173" t="s">
        <v>141</v>
      </c>
      <c r="C138" s="173"/>
      <c r="D138" s="173"/>
      <c r="E138" s="173"/>
      <c r="F138" s="173"/>
      <c r="G138" s="173"/>
      <c r="H138" s="173"/>
      <c r="I138" s="173"/>
      <c r="J138" s="173"/>
      <c r="K138" s="173"/>
    </row>
    <row r="139" spans="2:11" x14ac:dyDescent="0.55000000000000004">
      <c r="B139" s="42"/>
      <c r="C139" s="42"/>
      <c r="D139" s="42"/>
      <c r="E139" s="42"/>
      <c r="F139" s="42"/>
      <c r="G139" s="42"/>
      <c r="H139" s="42"/>
      <c r="I139" s="42"/>
      <c r="J139" s="42"/>
      <c r="K139" s="42"/>
    </row>
    <row r="140" spans="2:11" ht="18.3" x14ac:dyDescent="0.55000000000000004">
      <c r="C140" s="269" t="s">
        <v>152</v>
      </c>
      <c r="D140" s="269"/>
      <c r="E140" s="269"/>
      <c r="F140" s="269"/>
      <c r="G140" s="269"/>
      <c r="H140" s="269"/>
      <c r="I140" s="269"/>
      <c r="J140" s="269"/>
    </row>
    <row r="141" spans="2:11" ht="18.3" x14ac:dyDescent="0.55000000000000004">
      <c r="C141" s="270" t="s">
        <v>151</v>
      </c>
      <c r="D141" s="269"/>
      <c r="E141" s="269"/>
      <c r="F141" s="269"/>
      <c r="G141" s="269"/>
      <c r="H141" s="269"/>
      <c r="I141" s="269"/>
      <c r="J141" s="269"/>
    </row>
  </sheetData>
  <sheetProtection algorithmName="SHA-512" hashValue="AncGzuy5KcyIfJf5FJouRvTsThSoTVfOiZChhMcOvS1cASv57ufGarDp8Hdl/8z5cGmEObZ+5YJYOXE4W5a+6w==" saltValue="ew4QZx0ctJaFwofsISvElw==" spinCount="100000" sheet="1" selectLockedCells="1"/>
  <mergeCells count="205">
    <mergeCell ref="G119:J119"/>
    <mergeCell ref="C116:F116"/>
    <mergeCell ref="C119:F119"/>
    <mergeCell ref="C113:F113"/>
    <mergeCell ref="C114:F114"/>
    <mergeCell ref="G113:J113"/>
    <mergeCell ref="G114:J114"/>
    <mergeCell ref="C111:F111"/>
    <mergeCell ref="G111:J111"/>
    <mergeCell ref="G116:J116"/>
    <mergeCell ref="C117:F117"/>
    <mergeCell ref="G117:J117"/>
    <mergeCell ref="C118:F118"/>
    <mergeCell ref="G118:J118"/>
    <mergeCell ref="C46:F46"/>
    <mergeCell ref="G46:J46"/>
    <mergeCell ref="G41:J41"/>
    <mergeCell ref="D62:F62"/>
    <mergeCell ref="D63:F63"/>
    <mergeCell ref="D64:F64"/>
    <mergeCell ref="D65:F65"/>
    <mergeCell ref="D60:F60"/>
    <mergeCell ref="D61:F61"/>
    <mergeCell ref="C54:J54"/>
    <mergeCell ref="C55:J55"/>
    <mergeCell ref="D56:F56"/>
    <mergeCell ref="H56:J56"/>
    <mergeCell ref="C59:F59"/>
    <mergeCell ref="H57:J57"/>
    <mergeCell ref="C57:D57"/>
    <mergeCell ref="E57:G57"/>
    <mergeCell ref="G61:I61"/>
    <mergeCell ref="G62:I62"/>
    <mergeCell ref="G63:I63"/>
    <mergeCell ref="G64:I65"/>
    <mergeCell ref="J64:J65"/>
    <mergeCell ref="B138:K138"/>
    <mergeCell ref="C140:J140"/>
    <mergeCell ref="C141:J141"/>
    <mergeCell ref="C131:F131"/>
    <mergeCell ref="G131:J131"/>
    <mergeCell ref="C132:F132"/>
    <mergeCell ref="G132:J132"/>
    <mergeCell ref="C134:J134"/>
    <mergeCell ref="C135:D135"/>
    <mergeCell ref="E135:J135"/>
    <mergeCell ref="C124:J124"/>
    <mergeCell ref="C126:F126"/>
    <mergeCell ref="G126:J126"/>
    <mergeCell ref="C129:F129"/>
    <mergeCell ref="G129:J129"/>
    <mergeCell ref="G128:J128"/>
    <mergeCell ref="C128:F128"/>
    <mergeCell ref="C121:J121"/>
    <mergeCell ref="I122:J122"/>
    <mergeCell ref="G110:J110"/>
    <mergeCell ref="C110:F110"/>
    <mergeCell ref="C104:J104"/>
    <mergeCell ref="C107:D108"/>
    <mergeCell ref="E107:I107"/>
    <mergeCell ref="E108:I108"/>
    <mergeCell ref="F106:J106"/>
    <mergeCell ref="C106:E106"/>
    <mergeCell ref="C101:D101"/>
    <mergeCell ref="E101:F101"/>
    <mergeCell ref="G101:H101"/>
    <mergeCell ref="I101:J101"/>
    <mergeCell ref="C102:D102"/>
    <mergeCell ref="E102:F102"/>
    <mergeCell ref="G102:H102"/>
    <mergeCell ref="I102:J102"/>
    <mergeCell ref="C97:D97"/>
    <mergeCell ref="E97:F97"/>
    <mergeCell ref="G97:H97"/>
    <mergeCell ref="I97:J97"/>
    <mergeCell ref="C98:D98"/>
    <mergeCell ref="E98:F98"/>
    <mergeCell ref="G98:H98"/>
    <mergeCell ref="I98:J98"/>
    <mergeCell ref="C95:D95"/>
    <mergeCell ref="E95:F95"/>
    <mergeCell ref="G95:H95"/>
    <mergeCell ref="I95:J95"/>
    <mergeCell ref="C96:D96"/>
    <mergeCell ref="E96:F96"/>
    <mergeCell ref="G96:H96"/>
    <mergeCell ref="I96:J96"/>
    <mergeCell ref="C93:F93"/>
    <mergeCell ref="G93:J93"/>
    <mergeCell ref="C94:D94"/>
    <mergeCell ref="E94:F94"/>
    <mergeCell ref="G94:H94"/>
    <mergeCell ref="I94:J94"/>
    <mergeCell ref="C91:J91"/>
    <mergeCell ref="D70:F70"/>
    <mergeCell ref="D71:F71"/>
    <mergeCell ref="D72:F72"/>
    <mergeCell ref="D73:F73"/>
    <mergeCell ref="E88:J89"/>
    <mergeCell ref="C88:D89"/>
    <mergeCell ref="C79:J79"/>
    <mergeCell ref="E80:J81"/>
    <mergeCell ref="J75:J77"/>
    <mergeCell ref="J73:J74"/>
    <mergeCell ref="J71:J72"/>
    <mergeCell ref="E67:F67"/>
    <mergeCell ref="C42:F42"/>
    <mergeCell ref="G42:J42"/>
    <mergeCell ref="G27:H28"/>
    <mergeCell ref="I27:J28"/>
    <mergeCell ref="C35:D35"/>
    <mergeCell ref="E35:J35"/>
    <mergeCell ref="C36:D36"/>
    <mergeCell ref="E36:J36"/>
    <mergeCell ref="C38:J38"/>
    <mergeCell ref="C41:F41"/>
    <mergeCell ref="G40:J40"/>
    <mergeCell ref="C51:F51"/>
    <mergeCell ref="G51:J51"/>
    <mergeCell ref="C52:F52"/>
    <mergeCell ref="G52:J52"/>
    <mergeCell ref="C48:J48"/>
    <mergeCell ref="C49:F49"/>
    <mergeCell ref="G49:J49"/>
    <mergeCell ref="C50:F50"/>
    <mergeCell ref="G50:J50"/>
    <mergeCell ref="C44:J44"/>
    <mergeCell ref="C45:F45"/>
    <mergeCell ref="G45:J45"/>
    <mergeCell ref="C21:D21"/>
    <mergeCell ref="E21:F21"/>
    <mergeCell ref="G21:H21"/>
    <mergeCell ref="I21:J21"/>
    <mergeCell ref="C23:J23"/>
    <mergeCell ref="G29:H30"/>
    <mergeCell ref="I29:J30"/>
    <mergeCell ref="G31:H32"/>
    <mergeCell ref="I31:J32"/>
    <mergeCell ref="C25:D25"/>
    <mergeCell ref="E25:J25"/>
    <mergeCell ref="C27:F27"/>
    <mergeCell ref="D28:F28"/>
    <mergeCell ref="D29:F29"/>
    <mergeCell ref="D30:F30"/>
    <mergeCell ref="C10:D10"/>
    <mergeCell ref="E10:J10"/>
    <mergeCell ref="C11:D11"/>
    <mergeCell ref="E11:J11"/>
    <mergeCell ref="B16:K16"/>
    <mergeCell ref="C19:J19"/>
    <mergeCell ref="C6:J6"/>
    <mergeCell ref="C7:D7"/>
    <mergeCell ref="E7:J7"/>
    <mergeCell ref="C8:D8"/>
    <mergeCell ref="E8:J8"/>
    <mergeCell ref="C9:D9"/>
    <mergeCell ref="E9:J9"/>
    <mergeCell ref="B1:B4"/>
    <mergeCell ref="C1:H1"/>
    <mergeCell ref="J1:J4"/>
    <mergeCell ref="C2:H2"/>
    <mergeCell ref="C3:H3"/>
    <mergeCell ref="C4:H4"/>
    <mergeCell ref="C100:D100"/>
    <mergeCell ref="E100:F100"/>
    <mergeCell ref="G99:H99"/>
    <mergeCell ref="I99:J99"/>
    <mergeCell ref="G100:H100"/>
    <mergeCell ref="I100:J100"/>
    <mergeCell ref="C68:F68"/>
    <mergeCell ref="D69:F69"/>
    <mergeCell ref="E86:J87"/>
    <mergeCell ref="D74:F74"/>
    <mergeCell ref="D77:F77"/>
    <mergeCell ref="E82:J83"/>
    <mergeCell ref="E84:J85"/>
    <mergeCell ref="D75:F75"/>
    <mergeCell ref="C80:D81"/>
    <mergeCell ref="C82:D83"/>
    <mergeCell ref="C84:D85"/>
    <mergeCell ref="C86:D87"/>
    <mergeCell ref="C99:D99"/>
    <mergeCell ref="E99:F99"/>
    <mergeCell ref="G59:I59"/>
    <mergeCell ref="G60:I60"/>
    <mergeCell ref="D31:F31"/>
    <mergeCell ref="D32:F32"/>
    <mergeCell ref="D33:F33"/>
    <mergeCell ref="D76:F76"/>
    <mergeCell ref="G75:I77"/>
    <mergeCell ref="G73:I74"/>
    <mergeCell ref="G71:I72"/>
    <mergeCell ref="D34:F34"/>
    <mergeCell ref="C39:F39"/>
    <mergeCell ref="G39:J39"/>
    <mergeCell ref="C40:F40"/>
    <mergeCell ref="G33:H34"/>
    <mergeCell ref="I33:J34"/>
    <mergeCell ref="G66:I67"/>
    <mergeCell ref="J66:J67"/>
    <mergeCell ref="G68:J68"/>
    <mergeCell ref="G69:I69"/>
    <mergeCell ref="G70:I70"/>
    <mergeCell ref="D66:F66"/>
    <mergeCell ref="C67:D67"/>
  </mergeCells>
  <conditionalFormatting sqref="J14">
    <cfRule type="cellIs" dxfId="6" priority="2" operator="equal">
      <formula>"COMPLET"</formula>
    </cfRule>
    <cfRule type="cellIs" dxfId="5" priority="3" operator="equal">
      <formula>"INCOMPLET"</formula>
    </cfRule>
  </conditionalFormatting>
  <conditionalFormatting sqref="J69:J70">
    <cfRule type="expression" dxfId="4" priority="1">
      <formula>$J$66="NON"</formula>
    </cfRule>
  </conditionalFormatting>
  <dataValidations count="18">
    <dataValidation type="list" allowBlank="1" showInputMessage="1" showErrorMessage="1" sqref="J63" xr:uid="{1AF8DCE1-20EC-42CA-9BA5-21CB3DA0382B}">
      <formula1>INDIRECT("Nationalite[NATIONALITE]")</formula1>
    </dataValidation>
    <dataValidation type="list" allowBlank="1" showInputMessage="1" showErrorMessage="1" sqref="G131:J131" xr:uid="{15EC7874-22EA-45E1-A875-D65ACA9FFF3E}">
      <formula1>INDIRECT("ANTENNE[ANTENNE]")</formula1>
    </dataValidation>
    <dataValidation type="list" allowBlank="1" showInputMessage="1" showErrorMessage="1" sqref="E84" xr:uid="{AF31A715-6D9F-4574-9C2E-402C879A3AA7}">
      <formula1>INDIRECT("Derniere_Annee_Classe[Dernière année ou classe suivie par l’apprenti]")</formula1>
    </dataValidation>
    <dataValidation type="list" allowBlank="1" showInputMessage="1" showErrorMessage="1" sqref="E80" xr:uid="{9B55044D-1E47-48C5-ADDE-D4F614012E79}">
      <formula1>INDIRECT("Situation_Avant_Contrat[Situation avant contrat]")</formula1>
    </dataValidation>
    <dataValidation type="list" allowBlank="1" showInputMessage="1" showErrorMessage="1" sqref="E82 E88 G126:J127" xr:uid="{9EE70A0F-717E-4117-9B11-95B027777CB0}">
      <formula1>INDIRECT("Diplome_Titre[DIPLOME ET TITRE]")</formula1>
    </dataValidation>
    <dataValidation type="list" allowBlank="1" showInputMessage="1" showErrorMessage="1" sqref="J64" xr:uid="{AC5A621F-BB5B-4E8B-864D-5BE0F9AB6CC9}">
      <formula1>INDIRECT("Regime_Social[REGIME SOCIAL]")</formula1>
    </dataValidation>
    <dataValidation type="list" allowBlank="1" showInputMessage="1" showErrorMessage="1" sqref="J59" xr:uid="{E4FFF65F-CE9E-40F5-9E9E-728D8DE746D2}">
      <formula1>INDIRECT("Sexe[SEXE]")</formula1>
    </dataValidation>
    <dataValidation type="list" allowBlank="1" showInputMessage="1" showErrorMessage="1" sqref="E36" xr:uid="{958DB27B-B5F9-4282-891A-5D62A23BA739}">
      <formula1>INDIRECT("Employeur_Spécifique[EMPLOYEUR SPECIFIQUE]")</formula1>
    </dataValidation>
    <dataValidation type="list" allowBlank="1" showInputMessage="1" showErrorMessage="1" sqref="E35" xr:uid="{8F9B576E-3923-4101-8CA2-CE460016C71A}">
      <formula1>INDIRECT("Employeur_type_employeur[TYPE_EMPLOYEUR]")</formula1>
    </dataValidation>
    <dataValidation type="list" allowBlank="1" showInputMessage="1" showErrorMessage="1" sqref="I21" xr:uid="{66DEDB60-024D-4998-84D6-7EB1B0E45D5A}">
      <formula1>INDIRECT("Type_Employeur[TYPE D''EMPLOYEUR]")</formula1>
    </dataValidation>
    <dataValidation type="list" allowBlank="1" showInputMessage="1" showErrorMessage="1" sqref="E21" xr:uid="{3F028CEF-2863-43C8-AD65-B3445E285E12}">
      <formula1>INDIRECT("Mode_Contractuel[MODE CONTRACTUEL]")</formula1>
    </dataValidation>
    <dataValidation type="list" allowBlank="1" showInputMessage="1" showErrorMessage="1" sqref="J71 G111 J75 J73 J66:J67 J69:J70" xr:uid="{628B0DFA-9075-40F5-9B97-BA8BE9CA26B1}">
      <formula1>INDIRECT("Oui_Non[OUI_NON]")</formula1>
    </dataValidation>
    <dataValidation type="list" allowBlank="1" showInputMessage="1" showErrorMessage="1" sqref="G128" xr:uid="{C4F19EE9-C937-4C47-9E20-88621BF93877}">
      <formula1>INDIRECT("FORMATION[FORMATION]")</formula1>
    </dataValidation>
    <dataValidation type="list" allowBlank="1" showInputMessage="1" showErrorMessage="1" sqref="F106" xr:uid="{170E7105-5B96-4123-8514-B878027552EC}">
      <formula1>INDIRECT("Type_Contrat[TYPE DE CONTRAT]")</formula1>
    </dataValidation>
    <dataValidation type="list" allowBlank="1" showInputMessage="1" showErrorMessage="1" sqref="G110:G112" xr:uid="{92655580-A3EA-4719-AA88-3D44C67FED5E}">
      <formula1>INDIRECT("Type_Derogation[TYPE DEROGATION]")</formula1>
    </dataValidation>
    <dataValidation type="list" allowBlank="1" showInputMessage="1" showErrorMessage="1" sqref="G119:J119" xr:uid="{188B83D2-6D57-4ED4-B117-7F360860D29B}">
      <formula1>INDIRECT("Caisse_retraite[NOM_CAISSE_RETRAITE]")</formula1>
    </dataValidation>
    <dataValidation type="list" allowBlank="1" showInputMessage="1" showErrorMessage="1" sqref="E100:F100 I100:J100" xr:uid="{A4199E8B-29BD-451D-AB7B-CA4F44C20DB4}">
      <formula1>INDIRECT("Diplome_MA[DIPLÔME MA]")</formula1>
    </dataValidation>
    <dataValidation type="list" allowBlank="1" showInputMessage="1" showErrorMessage="1" sqref="G116:J116" xr:uid="{799F0DFF-9B74-47E3-AE74-BD7A13C02135}">
      <formula1>INDIRECT("SMIC_SMC[SMIC _ SMC]")</formula1>
    </dataValidation>
  </dataValidations>
  <hyperlinks>
    <hyperlink ref="C55:J55" r:id="rId1" display="En parallèle votre futur.e apprenti.e doit impérativement candidater sur le site du CFA en cliquant ICI" xr:uid="{FDC52F74-8EB1-476B-88A8-91BBBC0B4DA7}"/>
    <hyperlink ref="C141" r:id="rId2" xr:uid="{2DDCA282-19D5-4B35-B2A5-CB7CFD3CFCCF}"/>
  </hyperlinks>
  <pageMargins left="0.7" right="0.7" top="0.75" bottom="0.75" header="0.3" footer="0.3"/>
  <pageSetup paperSize="9" scale="61" orientation="portrait" r:id="rId3"/>
  <rowBreaks count="1" manualBreakCount="1">
    <brk id="89" max="16383" man="1"/>
  </rowBreaks>
  <drawing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7B1B0-F040-49A3-BE3A-8C8414D57D3E}">
  <sheetPr codeName="Feuil3"/>
  <dimension ref="B1:CZ20"/>
  <sheetViews>
    <sheetView zoomScale="90" zoomScaleNormal="90" workbookViewId="0"/>
  </sheetViews>
  <sheetFormatPr baseColWidth="10" defaultRowHeight="14.4" outlineLevelCol="2" x14ac:dyDescent="0.55000000000000004"/>
  <cols>
    <col min="2" max="6" width="12.68359375" hidden="1" customWidth="1" outlineLevel="1"/>
    <col min="7" max="7" width="11.41796875" collapsed="1"/>
    <col min="8" max="9" width="25.68359375" bestFit="1" customWidth="1"/>
    <col min="10" max="10" width="21.68359375" bestFit="1" customWidth="1"/>
    <col min="11" max="11" width="26.15625" customWidth="1" outlineLevel="1"/>
    <col min="12" max="12" width="21.68359375" customWidth="1" outlineLevel="2"/>
    <col min="13" max="13" width="29" customWidth="1" outlineLevel="2"/>
    <col min="14" max="14" width="21.68359375" customWidth="1" outlineLevel="2"/>
    <col min="15" max="15" width="26.41796875" customWidth="1" outlineLevel="2"/>
    <col min="16" max="16" width="26.83984375" customWidth="1" outlineLevel="2"/>
    <col min="17" max="17" width="21.68359375" customWidth="1" outlineLevel="2"/>
    <col min="18" max="18" width="21.68359375" customWidth="1" outlineLevel="1"/>
    <col min="19" max="19" width="21.68359375" customWidth="1" outlineLevel="2"/>
    <col min="20" max="20" width="27.83984375" customWidth="1" outlineLevel="2"/>
    <col min="21" max="21" width="23.578125" customWidth="1" outlineLevel="2"/>
    <col min="22" max="23" width="25.68359375" customWidth="1" outlineLevel="2"/>
    <col min="24" max="24" width="23.15625" customWidth="1" outlineLevel="1"/>
    <col min="25" max="27" width="21.68359375" customWidth="1" outlineLevel="2"/>
    <col min="28" max="28" width="31.26171875" customWidth="1" outlineLevel="1"/>
    <col min="29" max="29" width="24.41796875" customWidth="1" outlineLevel="2"/>
    <col min="30" max="30" width="28.83984375" customWidth="1" outlineLevel="1"/>
    <col min="31" max="31" width="21.83984375" customWidth="1" outlineLevel="2"/>
    <col min="32" max="32" width="21.26171875" customWidth="1" outlineLevel="2"/>
    <col min="33" max="33" width="32" customWidth="1" outlineLevel="1"/>
    <col min="34" max="34" width="21.68359375" bestFit="1" customWidth="1"/>
    <col min="35" max="35" width="21.68359375" customWidth="1" outlineLevel="1"/>
    <col min="36" max="36" width="26.41796875" customWidth="1" outlineLevel="1"/>
    <col min="37" max="37" width="25.68359375" customWidth="1" outlineLevel="1"/>
    <col min="38" max="38" width="21.68359375" customWidth="1" outlineLevel="2"/>
    <col min="39" max="39" width="28.41796875" customWidth="1" outlineLevel="2"/>
    <col min="40" max="40" width="21.68359375" customWidth="1" outlineLevel="2"/>
    <col min="41" max="41" width="26" customWidth="1" outlineLevel="2"/>
    <col min="42" max="43" width="21.68359375" customWidth="1" outlineLevel="2"/>
    <col min="44" max="44" width="23.15625" customWidth="1" outlineLevel="1"/>
    <col min="45" max="45" width="23.578125" customWidth="1" outlineLevel="1"/>
    <col min="46" max="46" width="26.83984375" customWidth="1" outlineLevel="2"/>
    <col min="47" max="47" width="20.83984375" customWidth="1" outlineLevel="2"/>
    <col min="48" max="48" width="22.83984375" customWidth="1" outlineLevel="2"/>
    <col min="49" max="49" width="30.578125" customWidth="1" outlineLevel="2"/>
    <col min="50" max="50" width="21" customWidth="1" outlineLevel="2"/>
    <col min="51" max="51" width="28" customWidth="1" outlineLevel="2"/>
    <col min="52" max="52" width="28.41796875" customWidth="1" outlineLevel="2"/>
    <col min="53" max="53" width="26" customWidth="1" outlineLevel="2"/>
    <col min="54" max="54" width="25.68359375" customWidth="1" outlineLevel="1"/>
    <col min="55" max="55" width="21.68359375" customWidth="1" outlineLevel="2"/>
    <col min="56" max="56" width="26.83984375" customWidth="1" outlineLevel="2"/>
    <col min="57" max="57" width="29.68359375" customWidth="1" outlineLevel="2"/>
    <col min="58" max="58" width="17.83984375" customWidth="1" outlineLevel="2"/>
    <col min="59" max="59" width="20.26171875" customWidth="1" outlineLevel="2"/>
    <col min="60" max="60" width="25.68359375" customWidth="1" outlineLevel="1"/>
    <col min="61" max="61" width="25.83984375" customWidth="1" outlineLevel="2"/>
    <col min="62" max="62" width="21.26171875" customWidth="1" outlineLevel="2"/>
    <col min="63" max="63" width="25.68359375" customWidth="1" outlineLevel="1"/>
    <col min="64" max="64" width="39.83984375" customWidth="1" outlineLevel="2"/>
    <col min="65" max="65" width="25.68359375" customWidth="1" outlineLevel="2"/>
    <col min="66" max="66" width="29.41796875" customWidth="1" outlineLevel="1"/>
    <col min="67" max="67" width="39.83984375" customWidth="1" outlineLevel="2"/>
    <col min="68" max="68" width="35.41796875" customWidth="1" outlineLevel="2"/>
    <col min="69" max="69" width="44.15625" customWidth="1" outlineLevel="2"/>
    <col min="70" max="70" width="39.15625" customWidth="1" outlineLevel="1"/>
    <col min="71" max="71" width="21.68359375" bestFit="1" customWidth="1"/>
    <col min="72" max="72" width="21.68359375" customWidth="1" outlineLevel="1"/>
    <col min="73" max="73" width="23.26171875" customWidth="1" outlineLevel="1"/>
    <col min="74" max="74" width="25.83984375" customWidth="1" outlineLevel="1"/>
    <col min="75" max="75" width="40.68359375" customWidth="1" outlineLevel="1"/>
    <col min="76" max="76" width="48" customWidth="1" outlineLevel="1"/>
    <col min="77" max="78" width="21.68359375" customWidth="1" outlineLevel="1"/>
    <col min="79" max="79" width="14.15625" bestFit="1" customWidth="1"/>
    <col min="80" max="80" width="16.41796875" customWidth="1" outlineLevel="1"/>
    <col min="81" max="81" width="23.26171875" customWidth="1" outlineLevel="1"/>
    <col min="82" max="82" width="25.83984375" customWidth="1" outlineLevel="1"/>
    <col min="83" max="83" width="40.68359375" customWidth="1" outlineLevel="1"/>
    <col min="84" max="84" width="48" customWidth="1" outlineLevel="1"/>
    <col min="85" max="85" width="19.15625" customWidth="1" outlineLevel="1"/>
    <col min="86" max="86" width="16.578125" customWidth="1" outlineLevel="1"/>
    <col min="87" max="87" width="15.41796875" customWidth="1"/>
    <col min="88" max="88" width="33.41796875" customWidth="1" outlineLevel="1"/>
    <col min="89" max="89" width="53" customWidth="1" outlineLevel="1"/>
    <col min="90" max="90" width="25.68359375" customWidth="1" outlineLevel="1"/>
    <col min="91" max="91" width="32" customWidth="1" outlineLevel="1"/>
    <col min="92" max="92" width="19.26171875" customWidth="1" outlineLevel="1"/>
    <col min="93" max="93" width="15.41796875" customWidth="1" outlineLevel="1"/>
    <col min="94" max="94" width="27.26171875" customWidth="1" outlineLevel="1"/>
    <col min="95" max="95" width="23.15625" customWidth="1" outlineLevel="1"/>
    <col min="96" max="96" width="22.15625" customWidth="1" outlineLevel="1"/>
    <col min="97" max="97" width="28.15625" customWidth="1" outlineLevel="1"/>
    <col min="98" max="98" width="13.68359375" customWidth="1" outlineLevel="1"/>
    <col min="99" max="99" width="13.578125" customWidth="1" outlineLevel="1"/>
    <col min="100" max="100" width="23.83984375" customWidth="1"/>
    <col min="101" max="101" width="25.15625" customWidth="1" outlineLevel="1"/>
    <col min="102" max="102" width="28.26171875" customWidth="1" outlineLevel="1"/>
    <col min="103" max="103" width="23.578125" customWidth="1" outlineLevel="1"/>
    <col min="104" max="104" width="34.41796875" customWidth="1" outlineLevel="1"/>
    <col min="107" max="107" width="12.68359375" bestFit="1" customWidth="1"/>
  </cols>
  <sheetData>
    <row r="1" spans="2:104" ht="14.7" thickBot="1" x14ac:dyDescent="0.6">
      <c r="BI1" s="59" t="s">
        <v>390</v>
      </c>
      <c r="BJ1" s="59" t="s">
        <v>390</v>
      </c>
      <c r="CJ1" s="59" t="s">
        <v>390</v>
      </c>
      <c r="CK1" s="59" t="s">
        <v>390</v>
      </c>
      <c r="CX1" s="59" t="s">
        <v>390</v>
      </c>
      <c r="CZ1" s="59" t="s">
        <v>390</v>
      </c>
    </row>
    <row r="2" spans="2:104" ht="14.7" thickBot="1" x14ac:dyDescent="0.6">
      <c r="B2" s="81" t="s">
        <v>382</v>
      </c>
      <c r="C2" s="59"/>
      <c r="E2" s="61" t="s">
        <v>385</v>
      </c>
      <c r="F2" s="64" t="s">
        <v>386</v>
      </c>
      <c r="H2" s="62" t="s">
        <v>379</v>
      </c>
      <c r="I2" s="62" t="s">
        <v>379</v>
      </c>
      <c r="J2" s="62" t="s">
        <v>379</v>
      </c>
      <c r="K2" s="62" t="s">
        <v>379</v>
      </c>
      <c r="L2" s="62" t="s">
        <v>379</v>
      </c>
      <c r="M2" s="62" t="s">
        <v>380</v>
      </c>
      <c r="N2" s="62" t="s">
        <v>379</v>
      </c>
      <c r="O2" s="62" t="s">
        <v>379</v>
      </c>
      <c r="P2" s="62" t="s">
        <v>379</v>
      </c>
      <c r="Q2" s="62" t="s">
        <v>379</v>
      </c>
      <c r="R2" s="62" t="s">
        <v>379</v>
      </c>
      <c r="S2" s="62" t="s">
        <v>379</v>
      </c>
      <c r="T2" s="62" t="s">
        <v>379</v>
      </c>
      <c r="U2" s="62" t="s">
        <v>379</v>
      </c>
      <c r="V2" s="62" t="s">
        <v>379</v>
      </c>
      <c r="W2" s="62" t="s">
        <v>379</v>
      </c>
      <c r="X2" s="62" t="s">
        <v>379</v>
      </c>
      <c r="Y2" s="62" t="s">
        <v>379</v>
      </c>
      <c r="Z2" s="62" t="s">
        <v>379</v>
      </c>
      <c r="AA2" s="62" t="s">
        <v>379</v>
      </c>
      <c r="AB2" s="62" t="s">
        <v>379</v>
      </c>
      <c r="AC2" s="62" t="s">
        <v>379</v>
      </c>
      <c r="AD2" s="62" t="s">
        <v>379</v>
      </c>
      <c r="AE2" s="62" t="s">
        <v>379</v>
      </c>
      <c r="AF2" s="62" t="s">
        <v>379</v>
      </c>
      <c r="AG2" s="62" t="s">
        <v>379</v>
      </c>
      <c r="AH2" s="62" t="s">
        <v>379</v>
      </c>
      <c r="AI2" s="62" t="s">
        <v>379</v>
      </c>
      <c r="AJ2" s="62" t="s">
        <v>379</v>
      </c>
      <c r="AK2" s="62" t="s">
        <v>379</v>
      </c>
      <c r="AL2" s="62" t="s">
        <v>379</v>
      </c>
      <c r="AM2" s="62" t="s">
        <v>380</v>
      </c>
      <c r="AN2" s="62" t="s">
        <v>379</v>
      </c>
      <c r="AO2" s="62" t="s">
        <v>379</v>
      </c>
      <c r="AP2" s="62" t="s">
        <v>379</v>
      </c>
      <c r="AQ2" s="62" t="s">
        <v>379</v>
      </c>
      <c r="AR2" s="62" t="s">
        <v>379</v>
      </c>
      <c r="AS2" s="62" t="s">
        <v>379</v>
      </c>
      <c r="AT2" s="62" t="s">
        <v>379</v>
      </c>
      <c r="AU2" s="62" t="s">
        <v>379</v>
      </c>
      <c r="AV2" s="62" t="s">
        <v>379</v>
      </c>
      <c r="AW2" s="62" t="s">
        <v>379</v>
      </c>
      <c r="AX2" s="62" t="s">
        <v>379</v>
      </c>
      <c r="AY2" s="62" t="s">
        <v>379</v>
      </c>
      <c r="AZ2" s="62" t="s">
        <v>379</v>
      </c>
      <c r="BA2" s="62" t="s">
        <v>379</v>
      </c>
      <c r="BB2" s="62" t="s">
        <v>379</v>
      </c>
      <c r="BC2" s="62" t="s">
        <v>379</v>
      </c>
      <c r="BD2" s="62" t="s">
        <v>379</v>
      </c>
      <c r="BE2" s="62" t="s">
        <v>379</v>
      </c>
      <c r="BF2" s="62" t="s">
        <v>379</v>
      </c>
      <c r="BG2" s="62" t="s">
        <v>379</v>
      </c>
      <c r="BH2" s="78" t="s">
        <v>379</v>
      </c>
      <c r="BI2" s="84" t="str" cm="1">
        <f t="array" ref="BI2">IF(BDD_CERFA_APPRENTISSAGE[APP_RQTH]="NON","OBLIGATOIRE","FACULTATIF")</f>
        <v>FACULTATIF</v>
      </c>
      <c r="BJ2" s="84" t="str" cm="1">
        <f t="array" ref="BJ2">IF(BDD_CERFA_APPRENTISSAGE[APP_RQTH]="NON","OBLIGATOIRE","FACULTATIF")</f>
        <v>FACULTATIF</v>
      </c>
      <c r="BK2" s="79" t="s">
        <v>379</v>
      </c>
      <c r="BL2" s="62" t="s">
        <v>379</v>
      </c>
      <c r="BM2" s="62" t="s">
        <v>379</v>
      </c>
      <c r="BN2" s="62" t="s">
        <v>379</v>
      </c>
      <c r="BO2" s="62" t="s">
        <v>379</v>
      </c>
      <c r="BP2" s="62" t="s">
        <v>379</v>
      </c>
      <c r="BQ2" s="62" t="s">
        <v>379</v>
      </c>
      <c r="BR2" s="62" t="s">
        <v>379</v>
      </c>
      <c r="BS2" s="62" t="s">
        <v>379</v>
      </c>
      <c r="BT2" s="62" t="s">
        <v>379</v>
      </c>
      <c r="BU2" s="62" t="s">
        <v>379</v>
      </c>
      <c r="BV2" s="62" t="s">
        <v>379</v>
      </c>
      <c r="BW2" s="62" t="s">
        <v>379</v>
      </c>
      <c r="BX2" s="62" t="s">
        <v>379</v>
      </c>
      <c r="BY2" s="62" t="s">
        <v>379</v>
      </c>
      <c r="BZ2" s="62" t="s">
        <v>379</v>
      </c>
      <c r="CA2" s="62" t="s">
        <v>380</v>
      </c>
      <c r="CB2" s="62" t="s">
        <v>380</v>
      </c>
      <c r="CC2" s="62" t="s">
        <v>380</v>
      </c>
      <c r="CD2" s="62" t="s">
        <v>380</v>
      </c>
      <c r="CE2" s="62" t="s">
        <v>380</v>
      </c>
      <c r="CF2" s="62" t="s">
        <v>380</v>
      </c>
      <c r="CG2" s="62" t="s">
        <v>380</v>
      </c>
      <c r="CH2" s="62" t="s">
        <v>380</v>
      </c>
      <c r="CI2" s="78" t="s">
        <v>379</v>
      </c>
      <c r="CJ2" s="84" t="str" cm="1">
        <f t="array" ref="CJ2">IF(
OR(BDD_CERFA_APPRENTISSAGE[CONTRAT_Type_contrat]="11 - Premier contrat d’apprentissage de l’apprenti",BDD_CERFA_APPRENTISSAGE[CONTRAT_Type_contrat]="* SÉLECTION OBLIGATOIRE *"),
"FACULTATIF","OBLIGATOIRE")</f>
        <v>FACULTATIF</v>
      </c>
      <c r="CK2" s="84" t="str" cm="1">
        <f t="array" ref="CK2">IF(
OR(BDD_CERFA_APPRENTISSAGE[CONTRAT_Type_contrat]="11 - Premier contrat d’apprentissage de l’apprenti",BDD_CERFA_APPRENTISSAGE[CONTRAT_Type_contrat]="* SÉLECTION OBLIGATOIRE *"),
"FACULTATIF","OBLIGATOIRE")</f>
        <v>FACULTATIF</v>
      </c>
      <c r="CL2" s="79" t="s">
        <v>379</v>
      </c>
      <c r="CM2" s="62" t="s">
        <v>379</v>
      </c>
      <c r="CN2" s="62" t="s">
        <v>379</v>
      </c>
      <c r="CO2" s="62" t="s">
        <v>379</v>
      </c>
      <c r="CP2" s="62" t="s">
        <v>379</v>
      </c>
      <c r="CQ2" s="62" t="s">
        <v>379</v>
      </c>
      <c r="CR2" s="62" t="s">
        <v>379</v>
      </c>
      <c r="CS2" s="62" t="s">
        <v>379</v>
      </c>
      <c r="CT2" s="62" t="s">
        <v>379</v>
      </c>
      <c r="CU2" s="62" t="s">
        <v>379</v>
      </c>
      <c r="CV2" s="62" t="s">
        <v>379</v>
      </c>
      <c r="CW2" s="78" t="s">
        <v>379</v>
      </c>
      <c r="CX2" s="84" t="str" cm="1">
        <f t="array" ref="CX2">IF(BDD_CERFA_APPRENTISSAGE[FORMATION_Formation_suivie_apprenti]="AUTRE*","OBLIGATOIRE","FACULTATIF")</f>
        <v>FACULTATIF</v>
      </c>
      <c r="CY2" s="82" t="s">
        <v>379</v>
      </c>
      <c r="CZ2" s="84" t="str" cm="1">
        <f t="array" ref="CZ2">IF(BDD_CERFA_APPRENTISSAGE[FORMATION_Antenne]="AUTRE*","OBLIGATOIRE","FACULTATIF")</f>
        <v>FACULTATIF</v>
      </c>
    </row>
    <row r="3" spans="2:104" ht="14.7" thickBot="1" x14ac:dyDescent="0.6">
      <c r="B3" s="62" t="str" cm="1">
        <f t="array" aca="1" ref="B3" ca="1">IFERROR(DATEDIF(BDD_CERFA_APPRENTISSAGE[APP_Date_naissance],TODAY(),"y"),"")</f>
        <v/>
      </c>
      <c r="C3" s="67"/>
      <c r="D3" s="65" t="s">
        <v>379</v>
      </c>
      <c r="E3" s="62">
        <f ca="1">COUNTIFS($H$2:$CZ$2,$D3,$H$3:$CZ$3,E$2)</f>
        <v>68</v>
      </c>
      <c r="F3" s="62">
        <f ca="1">COUNTIFS($H$2:$CZ$2,$D3,$H$3:$CZ$3,F$2)</f>
        <v>13</v>
      </c>
      <c r="H3" s="62" t="str" cm="1">
        <f t="array" aca="1" ref="H3" ca="1">IF(
AND(OR(BDD_CERFA_APPRENTISSAGE[MODE CONTRACTUEL]="* A saisir si apprenti mineur non émancipé *",BDD_CERFA_APPRENTISSAGE[MODE CONTRACTUEL]=""),age&lt;18),"PAS OK",
IF(
AND(H2="OBLIGATOIRE",
OR(BDD_CERFA_APPRENTISSAGE[MODE CONTRACTUEL]="* SÉLECTION OBLIGATOIRE *",
BDD_CERFA_APPRENTISSAGE[MODE CONTRACTUEL]="* SAISIE OBLIGATOIRE *",
BDD_CERFA_APPRENTISSAGE[MODE CONTRACTUEL]="* A saisir ENTIÈREMENT *",
BDD_CERFA_APPRENTISSAGE[MODE CONTRACTUEL]="")),
"PAS OK","OK"))</f>
        <v>PAS OK</v>
      </c>
      <c r="I3" s="62" t="str" cm="1">
        <f t="array" aca="1" ref="I3" ca="1">IF(
AND(OR(BDD_CERFA_APPRENTISSAGE[TYPE D''EMPLOYEUR]="* A saisir si apprenti mineur non émancipé *",BDD_CERFA_APPRENTISSAGE[TYPE D''EMPLOYEUR]=""),age&lt;18),"PAS OK",
IF(
AND(I2="OBLIGATOIRE",
OR(BDD_CERFA_APPRENTISSAGE[TYPE D''EMPLOYEUR]="* SÉLECTION OBLIGATOIRE *",
BDD_CERFA_APPRENTISSAGE[TYPE D''EMPLOYEUR]="* SAISIE OBLIGATOIRE *",
BDD_CERFA_APPRENTISSAGE[TYPE D''EMPLOYEUR]="* A saisir ENTIÈREMENT *",
BDD_CERFA_APPRENTISSAGE[TYPE D''EMPLOYEUR]="")),
"PAS OK","OK"))</f>
        <v>PAS OK</v>
      </c>
      <c r="J3" s="62" t="str" cm="1">
        <f t="array" aca="1" ref="J3" ca="1">IF(
AND(OR(BDD_CERFA_APPRENTISSAGE[NOM EMPLOYEUR]="* A saisir si apprenti mineur non émancipé *",BDD_CERFA_APPRENTISSAGE[NOM EMPLOYEUR]=""),age&lt;18),"PAS OK",
IF(
AND(J2="OBLIGATOIRE",
OR(BDD_CERFA_APPRENTISSAGE[NOM EMPLOYEUR]="* SÉLECTION OBLIGATOIRE *",
BDD_CERFA_APPRENTISSAGE[NOM EMPLOYEUR]="* SAISIE OBLIGATOIRE *",
BDD_CERFA_APPRENTISSAGE[NOM EMPLOYEUR]="* A saisir ENTIÈREMENT *",
BDD_CERFA_APPRENTISSAGE[NOM EMPLOYEUR]="")),
"PAS OK","OK"))</f>
        <v>PAS OK</v>
      </c>
      <c r="K3" s="62" t="str" cm="1">
        <f t="array" aca="1" ref="K3" ca="1">IF(
AND(OR(BDD_CERFA_APPRENTISSAGE[EMP_ADRESSE_Num_RUE]="* A saisir si apprenti mineur non émancipé *",BDD_CERFA_APPRENTISSAGE[EMP_ADRESSE_Num_RUE]=""),age&lt;18),"PAS OK",
IF(
AND(K2="OBLIGATOIRE",
OR(BDD_CERFA_APPRENTISSAGE[EMP_ADRESSE_Num_RUE]="* SÉLECTION OBLIGATOIRE *",
BDD_CERFA_APPRENTISSAGE[EMP_ADRESSE_Num_RUE]="* SAISIE OBLIGATOIRE *",
BDD_CERFA_APPRENTISSAGE[EMP_ADRESSE_Num_RUE]="* A saisir ENTIÈREMENT *",
BDD_CERFA_APPRENTISSAGE[EMP_ADRESSE_Num_RUE]="")),
"PAS OK","OK"))</f>
        <v>PAS OK</v>
      </c>
      <c r="L3" s="62" t="str" cm="1">
        <f t="array" aca="1" ref="L3" ca="1">IF(
AND(OR(BDD_CERFA_APPRENTISSAGE[EMP_ADRESSE_Voie]="* A saisir si apprenti mineur non émancipé *",BDD_CERFA_APPRENTISSAGE[EMP_ADRESSE_Voie]=""),age&lt;18),"PAS OK",
IF(
AND(L2="OBLIGATOIRE",
OR(BDD_CERFA_APPRENTISSAGE[EMP_ADRESSE_Voie]="* SÉLECTION OBLIGATOIRE *",
BDD_CERFA_APPRENTISSAGE[EMP_ADRESSE_Voie]="* SAISIE OBLIGATOIRE *",
BDD_CERFA_APPRENTISSAGE[EMP_ADRESSE_Voie]="* A saisir ENTIÈREMENT *",
BDD_CERFA_APPRENTISSAGE[EMP_ADRESSE_Voie]="")),
"PAS OK","OK"))</f>
        <v>PAS OK</v>
      </c>
      <c r="M3" s="62" t="str" cm="1">
        <f t="array" aca="1" ref="M3" ca="1">IF(
AND(OR(BDD_CERFA_APPRENTISSAGE[EMP_ADRESSE_Complément]="* A saisir si apprenti mineur non émancipé *",BDD_CERFA_APPRENTISSAGE[EMP_ADRESSE_Complément]=""),age&lt;18),"PAS OK",
IF(
AND(M2="OBLIGATOIRE",
OR(BDD_CERFA_APPRENTISSAGE[EMP_ADRESSE_Complément]="* SÉLECTION OBLIGATOIRE *",
BDD_CERFA_APPRENTISSAGE[EMP_ADRESSE_Complément]="* SAISIE OBLIGATOIRE *",
BDD_CERFA_APPRENTISSAGE[EMP_ADRESSE_Complément]="* A saisir ENTIÈREMENT *",
BDD_CERFA_APPRENTISSAGE[EMP_ADRESSE_Complément]="")),
"PAS OK","OK"))</f>
        <v>OK</v>
      </c>
      <c r="N3" s="62" t="str" cm="1">
        <f t="array" aca="1" ref="N3" ca="1">IF(
AND(OR(BDD_CERFA_APPRENTISSAGE[EMP_ADRESSE_CP]="* A saisir si apprenti mineur non émancipé *",BDD_CERFA_APPRENTISSAGE[EMP_ADRESSE_CP]=""),age&lt;18),"PAS OK",
IF(
AND(N2="OBLIGATOIRE",
OR(BDD_CERFA_APPRENTISSAGE[EMP_ADRESSE_CP]="* SÉLECTION OBLIGATOIRE *",
BDD_CERFA_APPRENTISSAGE[EMP_ADRESSE_CP]="* SAISIE OBLIGATOIRE *",
BDD_CERFA_APPRENTISSAGE[EMP_ADRESSE_CP]="* A saisir ENTIÈREMENT *",
BDD_CERFA_APPRENTISSAGE[EMP_ADRESSE_CP]="")),
"PAS OK","OK"))</f>
        <v>PAS OK</v>
      </c>
      <c r="O3" s="62" t="str" cm="1">
        <f t="array" aca="1" ref="O3" ca="1">IF(
AND(OR(BDD_CERFA_APPRENTISSAGE[EMP_ADRESSE_Commune]="* A saisir si apprenti mineur non émancipé *",BDD_CERFA_APPRENTISSAGE[EMP_ADRESSE_Commune]=""),age&lt;18),"PAS OK",
IF(
AND(O2="OBLIGATOIRE",
OR(BDD_CERFA_APPRENTISSAGE[EMP_ADRESSE_Commune]="* SÉLECTION OBLIGATOIRE *",
BDD_CERFA_APPRENTISSAGE[EMP_ADRESSE_Commune]="* SAISIE OBLIGATOIRE *",
BDD_CERFA_APPRENTISSAGE[EMP_ADRESSE_Commune]="* A saisir ENTIÈREMENT *",
BDD_CERFA_APPRENTISSAGE[EMP_ADRESSE_Commune]="")),
"PAS OK","OK"))</f>
        <v>PAS OK</v>
      </c>
      <c r="P3" s="62" t="str" cm="1">
        <f t="array" aca="1" ref="P3" ca="1">IF(
AND(OR(BDD_CERFA_APPRENTISSAGE[EMP_ADRESSE_Téléphone]="* A saisir si apprenti mineur non émancipé *",BDD_CERFA_APPRENTISSAGE[EMP_ADRESSE_Téléphone]=""),age&lt;18),"PAS OK",
IF(
AND(P2="OBLIGATOIRE",
OR(BDD_CERFA_APPRENTISSAGE[EMP_ADRESSE_Téléphone]="* SÉLECTION OBLIGATOIRE *",
BDD_CERFA_APPRENTISSAGE[EMP_ADRESSE_Téléphone]="* SAISIE OBLIGATOIRE *",
BDD_CERFA_APPRENTISSAGE[EMP_ADRESSE_Téléphone]="* A saisir ENTIÈREMENT *",
BDD_CERFA_APPRENTISSAGE[EMP_ADRESSE_Téléphone]="")),
"PAS OK","OK"))</f>
        <v>PAS OK</v>
      </c>
      <c r="Q3" s="62" t="str" cm="1">
        <f t="array" aca="1" ref="Q3" ca="1">IF(
AND(OR(BDD_CERFA_APPRENTISSAGE[EMP_ADRESSE_Courriel]="* A saisir si apprenti mineur non émancipé *",BDD_CERFA_APPRENTISSAGE[EMP_ADRESSE_Courriel]=""),age&lt;18),"PAS OK",
IF(
AND(Q2="OBLIGATOIRE",
OR(BDD_CERFA_APPRENTISSAGE[EMP_ADRESSE_Courriel]="* SÉLECTION OBLIGATOIRE *",
BDD_CERFA_APPRENTISSAGE[EMP_ADRESSE_Courriel]="* SAISIE OBLIGATOIRE *",
BDD_CERFA_APPRENTISSAGE[EMP_ADRESSE_Courriel]="* A saisir ENTIÈREMENT *",
BDD_CERFA_APPRENTISSAGE[EMP_ADRESSE_Courriel]="")),
"PAS OK","OK"))</f>
        <v>PAS OK</v>
      </c>
      <c r="R3" s="62" t="str" cm="1">
        <f t="array" aca="1" ref="R3" ca="1">IF(
AND(OR(BDD_CERFA_APPRENTISSAGE[EMP_SIRET]="* A saisir si apprenti mineur non émancipé *",BDD_CERFA_APPRENTISSAGE[EMP_SIRET]=""),age&lt;18),"PAS OK",
IF(
AND(R2="OBLIGATOIRE",
OR(BDD_CERFA_APPRENTISSAGE[EMP_SIRET]="* SÉLECTION OBLIGATOIRE *",
BDD_CERFA_APPRENTISSAGE[EMP_SIRET]="* SAISIE OBLIGATOIRE *",
BDD_CERFA_APPRENTISSAGE[EMP_SIRET]="* A saisir ENTIÈREMENT *",
BDD_CERFA_APPRENTISSAGE[EMP_SIRET]="")),
"PAS OK","OK"))</f>
        <v>PAS OK</v>
      </c>
      <c r="S3" s="62" t="str" cm="1">
        <f t="array" aca="1" ref="S3" ca="1">IF(
AND(OR(BDD_CERFA_APPRENTISSAGE[EMP_CODE_NAF_APE]="* A saisir si apprenti mineur non émancipé *",BDD_CERFA_APPRENTISSAGE[EMP_CODE_NAF_APE]=""),age&lt;18),"PAS OK",
IF(
AND(S2="OBLIGATOIRE",
OR(BDD_CERFA_APPRENTISSAGE[EMP_CODE_NAF_APE]="* SÉLECTION OBLIGATOIRE *",
BDD_CERFA_APPRENTISSAGE[EMP_CODE_NAF_APE]="* SAISIE OBLIGATOIRE *",
BDD_CERFA_APPRENTISSAGE[EMP_CODE_NAF_APE]="* A saisir ENTIÈREMENT *",
BDD_CERFA_APPRENTISSAGE[EMP_CODE_NAF_APE]="")),
"PAS OK","OK"))</f>
        <v>PAS OK</v>
      </c>
      <c r="T3" s="62" t="str" cm="1">
        <f t="array" aca="1" ref="T3" ca="1">IF(
AND(OR(BDD_CERFA_APPRENTISSAGE[EMP_Code_IDCC]="* A saisir si apprenti mineur non émancipé *",BDD_CERFA_APPRENTISSAGE[EMP_Code_IDCC]=""),age&lt;18),"PAS OK",
IF(
AND(T2="OBLIGATOIRE",
OR(BDD_CERFA_APPRENTISSAGE[EMP_Code_IDCC]="* SÉLECTION OBLIGATOIRE *",
BDD_CERFA_APPRENTISSAGE[EMP_Code_IDCC]="* SAISIE OBLIGATOIRE *",
BDD_CERFA_APPRENTISSAGE[EMP_Code_IDCC]="* A saisir ENTIÈREMENT *",
BDD_CERFA_APPRENTISSAGE[EMP_Code_IDCC]="")),
"PAS OK","OK"))</f>
        <v>PAS OK</v>
      </c>
      <c r="U3" s="62" t="str" cm="1">
        <f t="array" aca="1" ref="U3" ca="1">IF(
AND(OR(BDD_CERFA_APPRENTISSAGE[EMP_Effectif_entreprise]="* A saisir si apprenti mineur non émancipé *",BDD_CERFA_APPRENTISSAGE[EMP_Effectif_entreprise]=""),age&lt;18),"PAS OK",
IF(
AND(U2="OBLIGATOIRE",
OR(BDD_CERFA_APPRENTISSAGE[EMP_Effectif_entreprise]="* SÉLECTION OBLIGATOIRE *",
BDD_CERFA_APPRENTISSAGE[EMP_Effectif_entreprise]="* SAISIE OBLIGATOIRE *",
BDD_CERFA_APPRENTISSAGE[EMP_Effectif_entreprise]="* A saisir ENTIÈREMENT *",
BDD_CERFA_APPRENTISSAGE[EMP_Effectif_entreprise]="")),
"PAS OK","OK"))</f>
        <v>PAS OK</v>
      </c>
      <c r="V3" s="62" t="str" cm="1">
        <f t="array" aca="1" ref="V3" ca="1">IF(
AND(OR(BDD_CERFA_APPRENTISSAGE[EMP_Type_employeur]="* A saisir si apprenti mineur non émancipé *",BDD_CERFA_APPRENTISSAGE[EMP_Type_employeur]=""),age&lt;18),"PAS OK",
IF(
AND(V2="OBLIGATOIRE",
OR(BDD_CERFA_APPRENTISSAGE[EMP_Type_employeur]="* SÉLECTION OBLIGATOIRE *",
BDD_CERFA_APPRENTISSAGE[EMP_Type_employeur]="* SAISIE OBLIGATOIRE *",
BDD_CERFA_APPRENTISSAGE[EMP_Type_employeur]="* A saisir ENTIÈREMENT *",
BDD_CERFA_APPRENTISSAGE[EMP_Type_employeur]="")),
"PAS OK","OK"))</f>
        <v>PAS OK</v>
      </c>
      <c r="W3" s="62" t="str" cm="1">
        <f t="array" aca="1" ref="W3" ca="1">IF(
AND(OR(BDD_CERFA_APPRENTISSAGE[EMP_Employeur_spécifique]="* A saisir si apprenti mineur non émancipé *",BDD_CERFA_APPRENTISSAGE[EMP_Employeur_spécifique]=""),age&lt;18),"PAS OK",
IF(
AND(W2="OBLIGATOIRE",
OR(BDD_CERFA_APPRENTISSAGE[EMP_Employeur_spécifique]="* SÉLECTION OBLIGATOIRE *",
BDD_CERFA_APPRENTISSAGE[EMP_Employeur_spécifique]="* SAISIE OBLIGATOIRE *",
BDD_CERFA_APPRENTISSAGE[EMP_Employeur_spécifique]="* A saisir ENTIÈREMENT *",
BDD_CERFA_APPRENTISSAGE[EMP_Employeur_spécifique]="")),
"PAS OK","OK"))</f>
        <v>PAS OK</v>
      </c>
      <c r="X3" s="62" t="str" cm="1">
        <f t="array" aca="1" ref="X3" ca="1">IF(
AND(OR(BDD_CERFA_APPRENTISSAGE[EMP_NOM_Prénom_PSD]="* A saisir si apprenti mineur non émancipé *",BDD_CERFA_APPRENTISSAGE[EMP_NOM_Prénom_PSD]=""),age&lt;18),"PAS OK",
IF(
AND(X2="OBLIGATOIRE",
OR(BDD_CERFA_APPRENTISSAGE[EMP_NOM_Prénom_PSD]="* SÉLECTION OBLIGATOIRE *",
BDD_CERFA_APPRENTISSAGE[EMP_NOM_Prénom_PSD]="* SAISIE OBLIGATOIRE *",
BDD_CERFA_APPRENTISSAGE[EMP_NOM_Prénom_PSD]="* A saisir ENTIÈREMENT *",
BDD_CERFA_APPRENTISSAGE[EMP_NOM_Prénom_PSD]="")),
"PAS OK","OK"))</f>
        <v>PAS OK</v>
      </c>
      <c r="Y3" s="62" t="str" cm="1">
        <f t="array" aca="1" ref="Y3" ca="1">IF(
AND(OR(BDD_CERFA_APPRENTISSAGE[EMP_Fonction_PSD]="* A saisir si apprenti mineur non émancipé *",BDD_CERFA_APPRENTISSAGE[EMP_Fonction_PSD]=""),age&lt;18),"PAS OK",
IF(
AND(Y2="OBLIGATOIRE",
OR(BDD_CERFA_APPRENTISSAGE[EMP_Fonction_PSD]="* SÉLECTION OBLIGATOIRE *",
BDD_CERFA_APPRENTISSAGE[EMP_Fonction_PSD]="* SAISIE OBLIGATOIRE *",
BDD_CERFA_APPRENTISSAGE[EMP_Fonction_PSD]="* A saisir ENTIÈREMENT *",
BDD_CERFA_APPRENTISSAGE[EMP_Fonction_PSD]="")),
"PAS OK","OK"))</f>
        <v>PAS OK</v>
      </c>
      <c r="Z3" s="62" t="str" cm="1">
        <f t="array" aca="1" ref="Z3" ca="1">IF(
AND(OR(BDD_CERFA_APPRENTISSAGE[EMP_Courriel_PSD]="* A saisir si apprenti mineur non émancipé *",BDD_CERFA_APPRENTISSAGE[EMP_Courriel_PSD]=""),age&lt;18),"PAS OK",
IF(
AND(Z2="OBLIGATOIRE",
OR(BDD_CERFA_APPRENTISSAGE[EMP_Courriel_PSD]="* SÉLECTION OBLIGATOIRE *",
BDD_CERFA_APPRENTISSAGE[EMP_Courriel_PSD]="* SAISIE OBLIGATOIRE *",
BDD_CERFA_APPRENTISSAGE[EMP_Courriel_PSD]="* A saisir ENTIÈREMENT *",
BDD_CERFA_APPRENTISSAGE[EMP_Courriel_PSD]="")),
"PAS OK","OK"))</f>
        <v>PAS OK</v>
      </c>
      <c r="AA3" s="62" t="str" cm="1">
        <f t="array" aca="1" ref="AA3" ca="1">IF(
AND(OR(BDD_CERFA_APPRENTISSAGE[EMP_Téléphone_PSD]="* A saisir si apprenti mineur non émancipé *",BDD_CERFA_APPRENTISSAGE[EMP_Téléphone_PSD]=""),age&lt;18),"PAS OK",
IF(
AND(AA2="OBLIGATOIRE",
OR(BDD_CERFA_APPRENTISSAGE[EMP_Téléphone_PSD]="* SÉLECTION OBLIGATOIRE *",
BDD_CERFA_APPRENTISSAGE[EMP_Téléphone_PSD]="* SAISIE OBLIGATOIRE *",
BDD_CERFA_APPRENTISSAGE[EMP_Téléphone_PSD]="* A saisir ENTIÈREMENT *",
BDD_CERFA_APPRENTISSAGE[EMP_Téléphone_PSD]="")),
"PAS OK","OK"))</f>
        <v>PAS OK</v>
      </c>
      <c r="AB3" s="62" t="str" cm="1">
        <f t="array" aca="1" ref="AB3" ca="1">IF(
AND(OR(BDD_CERFA_APPRENTISSAGE[EMP_NOM_Prénom_Responsable]="* A saisir si apprenti mineur non émancipé *",BDD_CERFA_APPRENTISSAGE[EMP_NOM_Prénom_Responsable]=""),age&lt;18),"PAS OK",
IF(
AND(AB2="OBLIGATOIRE",
OR(BDD_CERFA_APPRENTISSAGE[EMP_NOM_Prénom_Responsable]="* SÉLECTION OBLIGATOIRE *",
BDD_CERFA_APPRENTISSAGE[EMP_NOM_Prénom_Responsable]="* SAISIE OBLIGATOIRE *",
BDD_CERFA_APPRENTISSAGE[EMP_NOM_Prénom_Responsable]="* A saisir ENTIÈREMENT *",
BDD_CERFA_APPRENTISSAGE[EMP_NOM_Prénom_Responsable]="")),
"PAS OK","OK"))</f>
        <v>PAS OK</v>
      </c>
      <c r="AC3" s="62" t="str" cm="1">
        <f t="array" aca="1" ref="AC3" ca="1">IF(
AND(OR(BDD_CERFA_APPRENTISSAGE[EMP_Fonction_Responsable]="* A saisir si apprenti mineur non émancipé *",BDD_CERFA_APPRENTISSAGE[EMP_Fonction_Responsable]=""),age&lt;18),"PAS OK",
IF(
AND(AC2="OBLIGATOIRE",
OR(BDD_CERFA_APPRENTISSAGE[EMP_Fonction_Responsable]="* SÉLECTION OBLIGATOIRE *",
BDD_CERFA_APPRENTISSAGE[EMP_Fonction_Responsable]="* SAISIE OBLIGATOIRE *",
BDD_CERFA_APPRENTISSAGE[EMP_Fonction_Responsable]="* A saisir ENTIÈREMENT *",
BDD_CERFA_APPRENTISSAGE[EMP_Fonction_Responsable]="")),
"PAS OK","OK"))</f>
        <v>PAS OK</v>
      </c>
      <c r="AD3" s="62" t="str" cm="1">
        <f t="array" aca="1" ref="AD3" ca="1">IF(
AND(OR(BDD_CERFA_APPRENTISSAGE[EMP_NOM_Prénom_Signataire]="* A saisir si apprenti mineur non émancipé *",BDD_CERFA_APPRENTISSAGE[EMP_NOM_Prénom_Signataire]=""),age&lt;18),"PAS OK",
IF(
AND(AD2="OBLIGATOIRE",
OR(BDD_CERFA_APPRENTISSAGE[EMP_NOM_Prénom_Signataire]="* SÉLECTION OBLIGATOIRE *",
BDD_CERFA_APPRENTISSAGE[EMP_NOM_Prénom_Signataire]="* SAISIE OBLIGATOIRE *",
BDD_CERFA_APPRENTISSAGE[EMP_NOM_Prénom_Signataire]="* A saisir ENTIÈREMENT *",
BDD_CERFA_APPRENTISSAGE[EMP_NOM_Prénom_Signataire]="")),
"PAS OK","OK"))</f>
        <v>PAS OK</v>
      </c>
      <c r="AE3" s="62" t="str" cm="1">
        <f t="array" aca="1" ref="AE3" ca="1">IF(
AND(OR(BDD_CERFA_APPRENTISSAGE[EMP_Fonction_Signataire]="* A saisir si apprenti mineur non émancipé *",BDD_CERFA_APPRENTISSAGE[EMP_Fonction_Signataire]=""),age&lt;18),"PAS OK",
IF(
AND(AE2="OBLIGATOIRE",
OR(BDD_CERFA_APPRENTISSAGE[EMP_Fonction_Signataire]="* SÉLECTION OBLIGATOIRE *",
BDD_CERFA_APPRENTISSAGE[EMP_Fonction_Signataire]="* SAISIE OBLIGATOIRE *",
BDD_CERFA_APPRENTISSAGE[EMP_Fonction_Signataire]="* A saisir ENTIÈREMENT *",
BDD_CERFA_APPRENTISSAGE[EMP_Fonction_Signataire]="")),
"PAS OK","OK"))</f>
        <v>PAS OK</v>
      </c>
      <c r="AF3" s="62" t="str" cm="1">
        <f t="array" aca="1" ref="AF3" ca="1">IF(
AND(OR(BDD_CERFA_APPRENTISSAGE[EMP_Courriel_Signataire]="* A saisir si apprenti mineur non émancipé *",BDD_CERFA_APPRENTISSAGE[EMP_Courriel_Signataire]=""),age&lt;18),"PAS OK",
IF(
AND(AF2="OBLIGATOIRE",
OR(BDD_CERFA_APPRENTISSAGE[EMP_Courriel_Signataire]="* SÉLECTION OBLIGATOIRE *",
BDD_CERFA_APPRENTISSAGE[EMP_Courriel_Signataire]="* SAISIE OBLIGATOIRE *",
BDD_CERFA_APPRENTISSAGE[EMP_Courriel_Signataire]="* A saisir ENTIÈREMENT *",
BDD_CERFA_APPRENTISSAGE[EMP_Courriel_Signataire]="")),
"PAS OK","OK"))</f>
        <v>PAS OK</v>
      </c>
      <c r="AG3" s="62" t="str" cm="1">
        <f t="array" aca="1" ref="AG3" ca="1">IF(
AND(OR(BDD_CERFA_APPRENTISSAGE[EMP_Téléphone_portable_Signataire]="* A saisir si apprenti mineur non émancipé *",BDD_CERFA_APPRENTISSAGE[EMP_Téléphone_portable_Signataire]=""),age&lt;18),"PAS OK",
IF(
AND(AG2="OBLIGATOIRE",
OR(BDD_CERFA_APPRENTISSAGE[EMP_Téléphone_portable_Signataire]="* SÉLECTION OBLIGATOIRE *",
BDD_CERFA_APPRENTISSAGE[EMP_Téléphone_portable_Signataire]="* SAISIE OBLIGATOIRE *",
BDD_CERFA_APPRENTISSAGE[EMP_Téléphone_portable_Signataire]="* A saisir ENTIÈREMENT *",
BDD_CERFA_APPRENTISSAGE[EMP_Téléphone_portable_Signataire]="")),
"PAS OK","OK"))</f>
        <v>PAS OK</v>
      </c>
      <c r="AH3" s="62" t="str" cm="1">
        <f t="array" aca="1" ref="AH3" ca="1">IF(
AND(OR(BDD_CERFA_APPRENTISSAGE[APP_NOM]="* A saisir si apprenti mineur non émancipé *",BDD_CERFA_APPRENTISSAGE[APP_NOM]=""),age&lt;18),"PAS OK",
IF(
AND(AH2="OBLIGATOIRE",
OR(BDD_CERFA_APPRENTISSAGE[APP_NOM]="* SÉLECTION OBLIGATOIRE *",
BDD_CERFA_APPRENTISSAGE[APP_NOM]="* SAISIE OBLIGATOIRE *",
BDD_CERFA_APPRENTISSAGE[APP_NOM]="* A saisir ENTIÈREMENT *",
BDD_CERFA_APPRENTISSAGE[APP_NOM]="")),
"PAS OK","OK"))</f>
        <v>PAS OK</v>
      </c>
      <c r="AI3" s="62" t="str" cm="1">
        <f t="array" aca="1" ref="AI3" ca="1">IF(
AND(OR(BDD_CERFA_APPRENTISSAGE[APP_PRENOM]="* A saisir si apprenti mineur non émancipé *",BDD_CERFA_APPRENTISSAGE[APP_PRENOM]=""),age&lt;18),"PAS OK",
IF(
AND(AI2="OBLIGATOIRE",
OR(BDD_CERFA_APPRENTISSAGE[APP_PRENOM]="* SÉLECTION OBLIGATOIRE *",
BDD_CERFA_APPRENTISSAGE[APP_PRENOM]="* SAISIE OBLIGATOIRE *",
BDD_CERFA_APPRENTISSAGE[APP_PRENOM]="* A saisir ENTIÈREMENT *",
BDD_CERFA_APPRENTISSAGE[APP_PRENOM]="")),
"PAS OK","OK"))</f>
        <v>PAS OK</v>
      </c>
      <c r="AJ3" s="62" t="str" cm="1">
        <f t="array" aca="1" ref="AJ3" ca="1">IF(
AND(OR(BDD_CERFA_APPRENTISSAGE[APP_NOM_USAGE]="* A saisir si apprenti mineur non émancipé *",BDD_CERFA_APPRENTISSAGE[APP_NOM_USAGE]=""),age&lt;18),"PAS OK",
IF(
AND(AJ2="OBLIGATOIRE",
OR(BDD_CERFA_APPRENTISSAGE[APP_NOM_USAGE]="* SÉLECTION OBLIGATOIRE *",
BDD_CERFA_APPRENTISSAGE[APP_NOM_USAGE]="* SAISIE OBLIGATOIRE *",
BDD_CERFA_APPRENTISSAGE[APP_NOM_USAGE]="* A saisir ENTIÈREMENT *",
BDD_CERFA_APPRENTISSAGE[APP_NOM_USAGE]="")),
"PAS OK","OK"))</f>
        <v>PAS OK</v>
      </c>
      <c r="AK3" s="62" t="str" cm="1">
        <f t="array" aca="1" ref="AK3" ca="1">IF(
AND(OR(BDD_CERFA_APPRENTISSAGE[APP_ADRESSE_Num_RUE]="* A saisir si apprenti mineur non émancipé *",BDD_CERFA_APPRENTISSAGE[APP_ADRESSE_Num_RUE]=""),age&lt;18),"PAS OK",
IF(
AND(AK2="OBLIGATOIRE",
OR(BDD_CERFA_APPRENTISSAGE[APP_ADRESSE_Num_RUE]="* SÉLECTION OBLIGATOIRE *",
BDD_CERFA_APPRENTISSAGE[APP_ADRESSE_Num_RUE]="* SAISIE OBLIGATOIRE *",
BDD_CERFA_APPRENTISSAGE[APP_ADRESSE_Num_RUE]="* A saisir ENTIÈREMENT *",
BDD_CERFA_APPRENTISSAGE[APP_ADRESSE_Num_RUE]="")),
"PAS OK","OK"))</f>
        <v>PAS OK</v>
      </c>
      <c r="AL3" s="62" t="str" cm="1">
        <f t="array" aca="1" ref="AL3" ca="1">IF(
AND(OR(BDD_CERFA_APPRENTISSAGE[APP_ADRESSE_Voie]="* A saisir si apprenti mineur non émancipé *",BDD_CERFA_APPRENTISSAGE[APP_ADRESSE_Voie]=""),age&lt;18),"PAS OK",
IF(
AND(AL2="OBLIGATOIRE",
OR(BDD_CERFA_APPRENTISSAGE[APP_ADRESSE_Voie]="* SÉLECTION OBLIGATOIRE *",
BDD_CERFA_APPRENTISSAGE[APP_ADRESSE_Voie]="* SAISIE OBLIGATOIRE *",
BDD_CERFA_APPRENTISSAGE[APP_ADRESSE_Voie]="* A saisir ENTIÈREMENT *",
BDD_CERFA_APPRENTISSAGE[APP_ADRESSE_Voie]="")),
"PAS OK","OK"))</f>
        <v>PAS OK</v>
      </c>
      <c r="AM3" s="62" t="str" cm="1">
        <f t="array" aca="1" ref="AM3" ca="1">IF(
AND(OR(BDD_CERFA_APPRENTISSAGE[APP_ADRESSE_Complément]="* A saisir si apprenti mineur non émancipé *",BDD_CERFA_APPRENTISSAGE[APP_ADRESSE_Complément]=""),age&lt;18),"PAS OK",
IF(
AND(AM2="OBLIGATOIRE",
OR(BDD_CERFA_APPRENTISSAGE[APP_ADRESSE_Complément]="* SÉLECTION OBLIGATOIRE *",
BDD_CERFA_APPRENTISSAGE[APP_ADRESSE_Complément]="* SAISIE OBLIGATOIRE *",
BDD_CERFA_APPRENTISSAGE[APP_ADRESSE_Complément]="* A saisir ENTIÈREMENT *",
BDD_CERFA_APPRENTISSAGE[APP_ADRESSE_Complément]="")),
"PAS OK","OK"))</f>
        <v>OK</v>
      </c>
      <c r="AN3" s="62" t="str" cm="1">
        <f t="array" aca="1" ref="AN3" ca="1">IF(
AND(OR(BDD_CERFA_APPRENTISSAGE[APP_ADRESSE_CP]="* A saisir si apprenti mineur non émancipé *",BDD_CERFA_APPRENTISSAGE[APP_ADRESSE_CP]=""),age&lt;18),"PAS OK",
IF(
AND(AN2="OBLIGATOIRE",
OR(BDD_CERFA_APPRENTISSAGE[APP_ADRESSE_CP]="* SÉLECTION OBLIGATOIRE *",
BDD_CERFA_APPRENTISSAGE[APP_ADRESSE_CP]="* SAISIE OBLIGATOIRE *",
BDD_CERFA_APPRENTISSAGE[APP_ADRESSE_CP]="* A saisir ENTIÈREMENT *",
BDD_CERFA_APPRENTISSAGE[APP_ADRESSE_CP]="")),
"PAS OK","OK"))</f>
        <v>PAS OK</v>
      </c>
      <c r="AO3" s="62" t="str" cm="1">
        <f t="array" aca="1" ref="AO3" ca="1">IF(
AND(OR(BDD_CERFA_APPRENTISSAGE[APP_ADRESSE_Commune]="* A saisir si apprenti mineur non émancipé *",BDD_CERFA_APPRENTISSAGE[APP_ADRESSE_Commune]=""),age&lt;18),"PAS OK",
IF(
AND(AO2="OBLIGATOIRE",
OR(BDD_CERFA_APPRENTISSAGE[APP_ADRESSE_Commune]="* SÉLECTION OBLIGATOIRE *",
BDD_CERFA_APPRENTISSAGE[APP_ADRESSE_Commune]="* SAISIE OBLIGATOIRE *",
BDD_CERFA_APPRENTISSAGE[APP_ADRESSE_Commune]="* A saisir ENTIÈREMENT *",
BDD_CERFA_APPRENTISSAGE[APP_ADRESSE_Commune]="")),
"PAS OK","OK"))</f>
        <v>PAS OK</v>
      </c>
      <c r="AP3" s="62" t="str" cm="1">
        <f t="array" aca="1" ref="AP3" ca="1">IF(
AND(OR(BDD_CERFA_APPRENTISSAGE[APP_Téléphone]="* A saisir si apprenti mineur non émancipé *",BDD_CERFA_APPRENTISSAGE[APP_Téléphone]=""),age&lt;18),"PAS OK",
IF(
AND(AP2="OBLIGATOIRE",
OR(BDD_CERFA_APPRENTISSAGE[APP_Téléphone]="* SÉLECTION OBLIGATOIRE *",
BDD_CERFA_APPRENTISSAGE[APP_Téléphone]="* SAISIE OBLIGATOIRE *",
BDD_CERFA_APPRENTISSAGE[APP_Téléphone]="* A saisir ENTIÈREMENT *",
BDD_CERFA_APPRENTISSAGE[APP_Téléphone]="")),
"PAS OK","OK"))</f>
        <v>PAS OK</v>
      </c>
      <c r="AQ3" s="62" t="str" cm="1">
        <f t="array" aca="1" ref="AQ3" ca="1">IF(
AND(OR(BDD_CERFA_APPRENTISSAGE[APP_Courriel]="* A saisir si apprenti mineur non émancipé *",BDD_CERFA_APPRENTISSAGE[APP_Courriel]=""),age&lt;18),"PAS OK",
IF(
AND(AQ2="OBLIGATOIRE",
OR(BDD_CERFA_APPRENTISSAGE[APP_Courriel]="* SÉLECTION OBLIGATOIRE *",
BDD_CERFA_APPRENTISSAGE[APP_Courriel]="* SAISIE OBLIGATOIRE *",
BDD_CERFA_APPRENTISSAGE[APP_Courriel]="* A saisir ENTIÈREMENT *",
BDD_CERFA_APPRENTISSAGE[APP_Courriel]="")),
"PAS OK","OK"))</f>
        <v>PAS OK</v>
      </c>
      <c r="AR3" s="62" t="str" cm="1">
        <f t="array" aca="1" ref="AR3" ca="1">IF(
AND(OR(BDD_CERFA_APPRENTISSAGE[APP_NUM_SS]="* A saisir si apprenti mineur non émancipé *",BDD_CERFA_APPRENTISSAGE[APP_NUM_SS]=""),age&lt;18),"PAS OK",
IF(
AND(AR2="OBLIGATOIRE",
OR(BDD_CERFA_APPRENTISSAGE[APP_NUM_SS]="* SÉLECTION OBLIGATOIRE *",
BDD_CERFA_APPRENTISSAGE[APP_NUM_SS]="* SAISIE OBLIGATOIRE *",
BDD_CERFA_APPRENTISSAGE[APP_NUM_SS]="* A saisir ENTIÈREMENT *",
BDD_CERFA_APPRENTISSAGE[APP_NUM_SS]="")),
"PAS OK","OK"))</f>
        <v>PAS OK</v>
      </c>
      <c r="AS3" s="62" t="str" cm="1">
        <f t="array" aca="1" ref="AS3" ca="1">IF(
AND(OR(BDD_CERFA_APPRENTISSAGE[APP_RPZ_LEGAL_NOM]="* A saisir si apprenti mineur non émancipé *",BDD_CERFA_APPRENTISSAGE[APP_RPZ_LEGAL_NOM]=""),age&lt;18),"PAS OK",
IF(age&gt;17,"OK",
IF(
AND(AS2="OBLIGATOIRE",
OR(BDD_CERFA_APPRENTISSAGE[APP_RPZ_LEGAL_NOM]="* SÉLECTION OBLIGATOIRE *",
BDD_CERFA_APPRENTISSAGE[APP_RPZ_LEGAL_NOM]="* SAISIE OBLIGATOIRE *",
BDD_CERFA_APPRENTISSAGE[APP_RPZ_LEGAL_NOM]="* A saisir ENTIÈREMENT *",
BDD_CERFA_APPRENTISSAGE[APP_RPZ_LEGAL_NOM]="")),
"PAS OK","OK")))</f>
        <v>OK</v>
      </c>
      <c r="AT3" s="62" t="str" cm="1">
        <f t="array" aca="1" ref="AT3" ca="1">IF(
AND(OR(BDD_CERFA_APPRENTISSAGE[APP_RPZ_LEGAL_PRENOM]="* A saisir si apprenti mineur non émancipé *",BDD_CERFA_APPRENTISSAGE[APP_RPZ_LEGAL_PRENOM]=""),age&lt;18),"PAS OK",
IF(age&gt;17,"OK",
IF(
AND(AT2="OBLIGATOIRE",
OR(BDD_CERFA_APPRENTISSAGE[APP_RPZ_LEGAL_PRENOM]="* SÉLECTION OBLIGATOIRE *",
BDD_CERFA_APPRENTISSAGE[APP_RPZ_LEGAL_PRENOM]="* SAISIE OBLIGATOIRE *",
BDD_CERFA_APPRENTISSAGE[APP_RPZ_LEGAL_PRENOM]="* A saisir ENTIÈREMENT *",
BDD_CERFA_APPRENTISSAGE[APP_RPZ_LEGAL_PRENOM]="")),
"PAS OK","OK")))</f>
        <v>OK</v>
      </c>
      <c r="AU3" s="62" t="str" cm="1">
        <f t="array" aca="1" ref="AU3" ca="1">IF(
AND(OR(BDD_CERFA_APPRENTISSAGE[APP_RPZ_LEGAL_N°]="* A saisir si apprenti mineur non émancipé *",BDD_CERFA_APPRENTISSAGE[APP_RPZ_LEGAL_N°]=""),age&lt;18),"PAS OK",
IF(age&gt;17,"OK",
IF(
AND(AU2="OBLIGATOIRE",
OR(BDD_CERFA_APPRENTISSAGE[APP_RPZ_LEGAL_N°]="* SÉLECTION OBLIGATOIRE *",
BDD_CERFA_APPRENTISSAGE[APP_RPZ_LEGAL_N°]="* SAISIE OBLIGATOIRE *",
BDD_CERFA_APPRENTISSAGE[APP_RPZ_LEGAL_N°]="* A saisir ENTIÈREMENT *",
BDD_CERFA_APPRENTISSAGE[APP_RPZ_LEGAL_N°]="")),
"PAS OK","OK")))</f>
        <v>OK</v>
      </c>
      <c r="AV3" s="62" t="str" cm="1">
        <f t="array" aca="1" ref="AV3" ca="1">IF(
AND(OR(BDD_CERFA_APPRENTISSAGE[APP_RPZ_LEGAL_Voie]="* A saisir si apprenti mineur non émancipé *",BDD_CERFA_APPRENTISSAGE[APP_RPZ_LEGAL_Voie]=""),age&lt;18),"PAS OK",
IF(age&gt;17,"OK",
IF(
AND(AV2="OBLIGATOIRE",
OR(BDD_CERFA_APPRENTISSAGE[APP_RPZ_LEGAL_Voie]="* SÉLECTION OBLIGATOIRE *",
BDD_CERFA_APPRENTISSAGE[APP_RPZ_LEGAL_Voie]="* SAISIE OBLIGATOIRE *",
BDD_CERFA_APPRENTISSAGE[APP_RPZ_LEGAL_Voie]="* A saisir ENTIÈREMENT *",
BDD_CERFA_APPRENTISSAGE[APP_RPZ_LEGAL_Voie]="")),
"PAS OK","OK")))</f>
        <v>OK</v>
      </c>
      <c r="AW3" s="62" t="str" cm="1">
        <f t="array" aca="1" ref="AW3" ca="1">IF(
AND(OR(BDD_CERFA_APPRENTISSAGE[APP_RPZ_LEGAL_Complément]="* A saisir si apprenti mineur non émancipé *",BDD_CERFA_APPRENTISSAGE[APP_RPZ_LEGAL_Complément]=""),age&lt;18),"PAS OK",
IF(age&gt;17,"OK",
IF(
AND(AW2="OBLIGATOIRE",
OR(BDD_CERFA_APPRENTISSAGE[APP_RPZ_LEGAL_Complément]="* SÉLECTION OBLIGATOIRE *",
BDD_CERFA_APPRENTISSAGE[APP_RPZ_LEGAL_Complément]="* SAISIE OBLIGATOIRE *",
BDD_CERFA_APPRENTISSAGE[APP_RPZ_LEGAL_Complément]="* A saisir ENTIÈREMENT *",
BDD_CERFA_APPRENTISSAGE[APP_RPZ_LEGAL_Complément]="")),
"PAS OK","OK")))</f>
        <v>OK</v>
      </c>
      <c r="AX3" s="62" t="str" cm="1">
        <f t="array" aca="1" ref="AX3" ca="1">IF(
AND(OR(BDD_CERFA_APPRENTISSAGE[APP_RPZ_LEGAL_CP]="* A saisir si apprenti mineur non émancipé *",BDD_CERFA_APPRENTISSAGE[APP_RPZ_LEGAL_CP]=""),age&lt;18),"PAS OK",
IF(age&gt;17,"OK",
IF(
AND(AX2="OBLIGATOIRE",
OR(BDD_CERFA_APPRENTISSAGE[APP_RPZ_LEGAL_CP]="* SÉLECTION OBLIGATOIRE *",
BDD_CERFA_APPRENTISSAGE[APP_RPZ_LEGAL_CP]="* SAISIE OBLIGATOIRE *",
BDD_CERFA_APPRENTISSAGE[APP_RPZ_LEGAL_CP]="* A saisir ENTIÈREMENT *",
BDD_CERFA_APPRENTISSAGE[APP_RPZ_LEGAL_CP]="")),
"PAS OK","OK")))</f>
        <v>OK</v>
      </c>
      <c r="AY3" s="62" t="str" cm="1">
        <f t="array" aca="1" ref="AY3" ca="1">IF(
AND(OR(BDD_CERFA_APPRENTISSAGE[APP_RPZ_LEGAL_Commune]="* A saisir si apprenti mineur non émancipé *",BDD_CERFA_APPRENTISSAGE[APP_RPZ_LEGAL_Commune]=""),age&lt;18),"PAS OK",
IF(age&gt;17,"OK",
IF(
AND(AY2="OBLIGATOIRE",
OR(BDD_CERFA_APPRENTISSAGE[APP_RPZ_LEGAL_Commune]="* SÉLECTION OBLIGATOIRE *",
BDD_CERFA_APPRENTISSAGE[APP_RPZ_LEGAL_Commune]="* SAISIE OBLIGATOIRE *",
BDD_CERFA_APPRENTISSAGE[APP_RPZ_LEGAL_Commune]="* A saisir ENTIÈREMENT *",
BDD_CERFA_APPRENTISSAGE[APP_RPZ_LEGAL_Commune]="")),
"PAS OK","OK")))</f>
        <v>OK</v>
      </c>
      <c r="AZ3" s="62" t="str" cm="1">
        <f t="array" aca="1" ref="AZ3" ca="1">IF(
AND(OR(BDD_CERFA_APPRENTISSAGE[APP_RPZ_LEGAL_Téléphone]="* A saisir si apprenti mineur non émancipé *",BDD_CERFA_APPRENTISSAGE[APP_RPZ_LEGAL_Téléphone]=""),age&lt;18),"PAS OK",
IF(age&gt;17,"OK",
IF(
AND(AZ2="OBLIGATOIRE",
OR(BDD_CERFA_APPRENTISSAGE[APP_RPZ_LEGAL_Téléphone]="* SÉLECTION OBLIGATOIRE *",
BDD_CERFA_APPRENTISSAGE[APP_RPZ_LEGAL_Téléphone]="* SAISIE OBLIGATOIRE *",
BDD_CERFA_APPRENTISSAGE[APP_RPZ_LEGAL_Téléphone]="* A saisir ENTIÈREMENT *",
BDD_CERFA_APPRENTISSAGE[APP_RPZ_LEGAL_Téléphone]="")),
"PAS OK","OK")))</f>
        <v>OK</v>
      </c>
      <c r="BA3" s="62" t="str" cm="1">
        <f t="array" aca="1" ref="BA3" ca="1">IF(
AND(OR(BDD_CERFA_APPRENTISSAGE[APP_RPZ_LEGAL_Courriel]="* A saisir si apprenti mineur non émancipé *",BDD_CERFA_APPRENTISSAGE[APP_RPZ_LEGAL_Courriel]=""),age&lt;18),"PAS OK",
IF(age&gt;17,"OK",
IF(
AND(BA2="OBLIGATOIRE",
OR(BDD_CERFA_APPRENTISSAGE[APP_RPZ_LEGAL_Courriel]="* SÉLECTION OBLIGATOIRE *",
BDD_CERFA_APPRENTISSAGE[APP_RPZ_LEGAL_Courriel]="* SAISIE OBLIGATOIRE *",
BDD_CERFA_APPRENTISSAGE[APP_RPZ_LEGAL_Courriel]="* A saisir ENTIÈREMENT *",
BDD_CERFA_APPRENTISSAGE[APP_RPZ_LEGAL_Courriel]="")),
"PAS OK","OK")))</f>
        <v>OK</v>
      </c>
      <c r="BB3" s="62" t="str" cm="1">
        <f t="array" aca="1" ref="BB3" ca="1">IF(
AND(OR(BDD_CERFA_APPRENTISSAGE[APP_Sexe]="* A saisir si apprenti mineur non émancipé *",BDD_CERFA_APPRENTISSAGE[APP_Sexe]=""),age&lt;18),"PAS OK",
IF(
AND(BB2="OBLIGATOIRE",
OR(BDD_CERFA_APPRENTISSAGE[APP_Sexe]="* SÉLECTION OBLIGATOIRE *",
BDD_CERFA_APPRENTISSAGE[APP_Sexe]="* SAISIE OBLIGATOIRE *",
BDD_CERFA_APPRENTISSAGE[APP_Sexe]="* A saisir ENTIÈREMENT *",
BDD_CERFA_APPRENTISSAGE[APP_Sexe]="")),
"PAS OK","OK"))</f>
        <v>PAS OK</v>
      </c>
      <c r="BC3" s="62" t="str" cm="1">
        <f t="array" aca="1" ref="BC3" ca="1">IF(
AND(OR(BDD_CERFA_APPRENTISSAGE[APP_Date_naissance]="* A saisir si apprenti mineur non émancipé *",BDD_CERFA_APPRENTISSAGE[APP_Date_naissance]=""),age&lt;18),"PAS OK",
IF(
AND(BC2="OBLIGATOIRE",
OR(BDD_CERFA_APPRENTISSAGE[APP_Date_naissance]="* SÉLECTION OBLIGATOIRE *",
BDD_CERFA_APPRENTISSAGE[APP_Date_naissance]="* SAISIE OBLIGATOIRE *",
BDD_CERFA_APPRENTISSAGE[APP_Date_naissance]="* A saisir ENTIÈREMENT *",
BDD_CERFA_APPRENTISSAGE[APP_Date_naissance]="")),
"PAS OK","OK"))</f>
        <v>PAS OK</v>
      </c>
      <c r="BD3" s="62" t="str" cm="1">
        <f t="array" aca="1" ref="BD3" ca="1">IF(
AND(OR(BDD_CERFA_APPRENTISSAGE[APP_Commune_naissance]="* A saisir si apprenti mineur non émancipé *",BDD_CERFA_APPRENTISSAGE[APP_Commune_naissance]=""),age&lt;18),"PAS OK",
IF(
AND(BD2="OBLIGATOIRE",
OR(BDD_CERFA_APPRENTISSAGE[APP_Commune_naissance]="* SÉLECTION OBLIGATOIRE *",
BDD_CERFA_APPRENTISSAGE[APP_Commune_naissance]="* SAISIE OBLIGATOIRE *",
BDD_CERFA_APPRENTISSAGE[APP_Commune_naissance]="* A saisir ENTIÈREMENT *",
BDD_CERFA_APPRENTISSAGE[APP_Commune_naissance]="")),
"PAS OK","OK"))</f>
        <v>PAS OK</v>
      </c>
      <c r="BE3" s="62" t="str" cm="1">
        <f t="array" aca="1" ref="BE3" ca="1">IF(
AND(OR(BDD_CERFA_APPRENTISSAGE[APP_Département_naissance]="* A saisir si apprenti mineur non émancipé *",BDD_CERFA_APPRENTISSAGE[APP_Département_naissance]=""),age&lt;18),"PAS OK",
IF(
AND(BE2="OBLIGATOIRE",
OR(BDD_CERFA_APPRENTISSAGE[APP_Département_naissance]="* SÉLECTION OBLIGATOIRE *",
BDD_CERFA_APPRENTISSAGE[APP_Département_naissance]="* SAISIE OBLIGATOIRE *",
BDD_CERFA_APPRENTISSAGE[APP_Département_naissance]="* A saisir ENTIÈREMENT *",
BDD_CERFA_APPRENTISSAGE[APP_Département_naissance]="")),
"PAS OK","OK"))</f>
        <v>PAS OK</v>
      </c>
      <c r="BF3" s="62" t="str" cm="1">
        <f t="array" aca="1" ref="BF3" ca="1">IF(
AND(OR(BDD_CERFA_APPRENTISSAGE[APP_Nationalité]="* A saisir si apprenti mineur non émancipé *",BDD_CERFA_APPRENTISSAGE[APP_Nationalité]=""),age&lt;18),"PAS OK",
IF(
AND(BF2="OBLIGATOIRE",
OR(BDD_CERFA_APPRENTISSAGE[APP_Nationalité]="* SÉLECTION OBLIGATOIRE *",
BDD_CERFA_APPRENTISSAGE[APP_Nationalité]="* SAISIE OBLIGATOIRE *",
BDD_CERFA_APPRENTISSAGE[APP_Nationalité]="* A saisir ENTIÈREMENT *",
BDD_CERFA_APPRENTISSAGE[APP_Nationalité]="")),
"PAS OK","OK"))</f>
        <v>PAS OK</v>
      </c>
      <c r="BG3" s="62" t="str" cm="1">
        <f t="array" aca="1" ref="BG3" ca="1">IF(
AND(OR(BDD_CERFA_APPRENTISSAGE[APP_régime_social]="* A saisir si apprenti mineur non émancipé *",BDD_CERFA_APPRENTISSAGE[APP_régime_social]=""),age&lt;18),"PAS OK",
IF(
AND(BG2="OBLIGATOIRE",
OR(BDD_CERFA_APPRENTISSAGE[APP_régime_social]="* SÉLECTION OBLIGATOIRE *",
BDD_CERFA_APPRENTISSAGE[APP_régime_social]="* SAISIE OBLIGATOIRE *",
BDD_CERFA_APPRENTISSAGE[APP_régime_social]="* A saisir ENTIÈREMENT *",
BDD_CERFA_APPRENTISSAGE[APP_régime_social]="")),
"PAS OK","OK"))</f>
        <v>PAS OK</v>
      </c>
      <c r="BH3" s="62" t="str" cm="1">
        <f t="array" aca="1" ref="BH3" ca="1">IF(
AND(OR(BDD_CERFA_APPRENTISSAGE[APP_RQTH]="* A saisir si apprenti mineur non émancipé *",BDD_CERFA_APPRENTISSAGE[APP_RQTH]=""),age&lt;18),"PAS OK",
IF(
AND(BH2="OBLIGATOIRE",
OR(BDD_CERFA_APPRENTISSAGE[APP_RQTH]="* SÉLECTION OBLIGATOIRE *",
BDD_CERFA_APPRENTISSAGE[APP_RQTH]="* SAISIE OBLIGATOIRE *",
BDD_CERFA_APPRENTISSAGE[APP_RQTH]="* A saisir ENTIÈREMENT *",
BDD_CERFA_APPRENTISSAGE[APP_RQTH]="")),
"PAS OK","OK"))</f>
        <v>PAS OK</v>
      </c>
      <c r="BI3" s="80" t="str" cm="1">
        <f t="array" aca="1" ref="BI3" ca="1">IF(
AND(OR(BDD_CERFA_APPRENTISSAGE[APP_Équivalence_jeunes]="* A saisir si apprenti mineur non émancipé *",BDD_CERFA_APPRENTISSAGE[APP_Équivalence_jeunes]=""),age&lt;18),"PAS OK",
IF(
AND(BI2="OBLIGATOIRE",
OR(BDD_CERFA_APPRENTISSAGE[APP_Équivalence_jeunes]="* SÉLECTION OBLIGATOIRE *",
BDD_CERFA_APPRENTISSAGE[APP_Équivalence_jeunes]="* SAISIE OBLIGATOIRE *",
BDD_CERFA_APPRENTISSAGE[APP_Équivalence_jeunes]="* A saisir ENTIÈREMENT *",
BDD_CERFA_APPRENTISSAGE[APP_Équivalence_jeunes]="")),
"PAS OK","OK"))</f>
        <v>OK</v>
      </c>
      <c r="BJ3" s="80" t="str" cm="1">
        <f t="array" aca="1" ref="BJ3" ca="1">IF(
AND(OR(BDD_CERFA_APPRENTISSAGE[APP_Extension_BOE]="* A saisir si apprenti mineur non émancipé *",BDD_CERFA_APPRENTISSAGE[APP_Extension_BOE]=""),age&lt;18),"PAS OK",
IF(
AND(BJ2="OBLIGATOIRE",
OR(BDD_CERFA_APPRENTISSAGE[APP_Extension_BOE]="* SÉLECTION OBLIGATOIRE *",
BDD_CERFA_APPRENTISSAGE[APP_Extension_BOE]="* SAISIE OBLIGATOIRE *",
BDD_CERFA_APPRENTISSAGE[APP_Extension_BOE]="* A saisir ENTIÈREMENT *",
BDD_CERFA_APPRENTISSAGE[APP_Extension_BOE]="")),
"PAS OK","OK"))</f>
        <v>OK</v>
      </c>
      <c r="BK3" s="62" t="str" cm="1">
        <f t="array" aca="1" ref="BK3" ca="1">IF(
AND(OR(BDD_CERFA_APPRENTISSAGE[APP_Permis]="* A saisir si apprenti mineur non émancipé *",BDD_CERFA_APPRENTISSAGE[APP_Permis]=""),age&lt;18),"PAS OK",
IF(
AND(BK2="OBLIGATOIRE",
OR(BDD_CERFA_APPRENTISSAGE[APP_Permis]="* SÉLECTION OBLIGATOIRE *",
BDD_CERFA_APPRENTISSAGE[APP_Permis]="* SAISIE OBLIGATOIRE *",
BDD_CERFA_APPRENTISSAGE[APP_Permis]="* A saisir ENTIÈREMENT *",
BDD_CERFA_APPRENTISSAGE[APP_Permis]="")),
"PAS OK","OK"))</f>
        <v>PAS OK</v>
      </c>
      <c r="BL3" s="62" t="str" cm="1">
        <f t="array" aca="1" ref="BL3" ca="1">IF(
AND(OR(BDD_CERFA_APPRENTISSAGE[APP_Projet_création_reprise_entreprise]="* A saisir si apprenti mineur non émancipé *",BDD_CERFA_APPRENTISSAGE[APP_Projet_création_reprise_entreprise]=""),age&lt;18),"PAS OK",
IF(
AND(BL2="OBLIGATOIRE",
OR(BDD_CERFA_APPRENTISSAGE[APP_Projet_création_reprise_entreprise]="* SÉLECTION OBLIGATOIRE *",
BDD_CERFA_APPRENTISSAGE[APP_Projet_création_reprise_entreprise]="* SAISIE OBLIGATOIRE *",
BDD_CERFA_APPRENTISSAGE[APP_Projet_création_reprise_entreprise]="* A saisir ENTIÈREMENT *",
BDD_CERFA_APPRENTISSAGE[APP_Projet_création_reprise_entreprise]="")),
"PAS OK","OK"))</f>
        <v>PAS OK</v>
      </c>
      <c r="BM3" s="62" t="str" cm="1">
        <f t="array" aca="1" ref="BM3" ca="1">IF(
AND(OR(BDD_CERFA_APPRENTISSAGE[APP_Liste_haut_niveau]="* A saisir si apprenti mineur non émancipé *",BDD_CERFA_APPRENTISSAGE[APP_Liste_haut_niveau]=""),age&lt;18),"PAS OK",
IF(
AND(BM2="OBLIGATOIRE",
OR(BDD_CERFA_APPRENTISSAGE[APP_Liste_haut_niveau]="* SÉLECTION OBLIGATOIRE *",
BDD_CERFA_APPRENTISSAGE[APP_Liste_haut_niveau]="* SAISIE OBLIGATOIRE *",
BDD_CERFA_APPRENTISSAGE[APP_Liste_haut_niveau]="* A saisir ENTIÈREMENT *",
BDD_CERFA_APPRENTISSAGE[APP_Liste_haut_niveau]="")),
"PAS OK","OK"))</f>
        <v>PAS OK</v>
      </c>
      <c r="BN3" s="62" t="str" cm="1">
        <f t="array" aca="1" ref="BN3" ca="1">IF(
AND(OR(BDD_CERFA_APPRENTISSAGE[APP_Situation_avant_contrat]="* A saisir si apprenti mineur non émancipé *",BDD_CERFA_APPRENTISSAGE[APP_Situation_avant_contrat]=""),age&lt;18),"PAS OK",
IF(
AND(BN2="OBLIGATOIRE",
OR(BDD_CERFA_APPRENTISSAGE[APP_Situation_avant_contrat]="* SÉLECTION OBLIGATOIRE *",
BDD_CERFA_APPRENTISSAGE[APP_Situation_avant_contrat]="* SAISIE OBLIGATOIRE *",
BDD_CERFA_APPRENTISSAGE[APP_Situation_avant_contrat]="* A saisir ENTIÈREMENT *",
BDD_CERFA_APPRENTISSAGE[APP_Situation_avant_contrat]="")),
"PAS OK","OK"))</f>
        <v>PAS OK</v>
      </c>
      <c r="BO3" s="62" t="str" cm="1">
        <f t="array" aca="1" ref="BO3" ca="1">IF(
AND(OR(BDD_CERFA_APPRENTISSAGE[APP_Dernier_diplôme_ou_titre_préparé]="* A saisir si apprenti mineur non émancipé *",BDD_CERFA_APPRENTISSAGE[APP_Dernier_diplôme_ou_titre_préparé]=""),age&lt;18),"PAS OK",
IF(
AND(BO2="OBLIGATOIRE",
OR(BDD_CERFA_APPRENTISSAGE[APP_Dernier_diplôme_ou_titre_préparé]="* SÉLECTION OBLIGATOIRE *",
BDD_CERFA_APPRENTISSAGE[APP_Dernier_diplôme_ou_titre_préparé]="* SAISIE OBLIGATOIRE *",
BDD_CERFA_APPRENTISSAGE[APP_Dernier_diplôme_ou_titre_préparé]="* A saisir ENTIÈREMENT *",
BDD_CERFA_APPRENTISSAGE[APP_Dernier_diplôme_ou_titre_préparé]="")),
"PAS OK","OK"))</f>
        <v>PAS OK</v>
      </c>
      <c r="BP3" s="62" t="str" cm="1">
        <f t="array" aca="1" ref="BP3" ca="1">IF(
AND(OR(BDD_CERFA_APPRENTISSAGE[APP_Dernière_classe_année_suivie]="* A saisir si apprenti mineur non émancipé *",BDD_CERFA_APPRENTISSAGE[APP_Dernière_classe_année_suivie]=""),age&lt;18),"PAS OK",
IF(
AND(BP2="OBLIGATOIRE",
OR(BDD_CERFA_APPRENTISSAGE[APP_Dernière_classe_année_suivie]="* SÉLECTION OBLIGATOIRE *",
BDD_CERFA_APPRENTISSAGE[APP_Dernière_classe_année_suivie]="* SAISIE OBLIGATOIRE *",
BDD_CERFA_APPRENTISSAGE[APP_Dernière_classe_année_suivie]="* A saisir ENTIÈREMENT *",
BDD_CERFA_APPRENTISSAGE[APP_Dernière_classe_année_suivie]="")),
"PAS OK","OK"))</f>
        <v>PAS OK</v>
      </c>
      <c r="BQ3" s="62" t="str" cm="1">
        <f t="array" aca="1" ref="BQ3" ca="1">IF(
AND(OR(BDD_CERFA_APPRENTISSAGE[APP_Intitulé_dernier_diplôme_titre_préparé]="* A saisir si apprenti mineur non émancipé *",BDD_CERFA_APPRENTISSAGE[APP_Intitulé_dernier_diplôme_titre_préparé]=""),age&lt;18),"PAS OK",
IF(
AND(BQ2="OBLIGATOIRE",
OR(BDD_CERFA_APPRENTISSAGE[APP_Intitulé_dernier_diplôme_titre_préparé]="* SÉLECTION OBLIGATOIRE *",
BDD_CERFA_APPRENTISSAGE[APP_Intitulé_dernier_diplôme_titre_préparé]="* SAISIE OBLIGATOIRE *",
BDD_CERFA_APPRENTISSAGE[APP_Intitulé_dernier_diplôme_titre_préparé]="* A saisir ENTIÈREMENT *",
BDD_CERFA_APPRENTISSAGE[APP_Intitulé_dernier_diplôme_titre_préparé]="")),
"PAS OK","OK"))</f>
        <v>PAS OK</v>
      </c>
      <c r="BR3" s="62" t="str" cm="1">
        <f t="array" aca="1" ref="BR3" ca="1">IF(
AND(OR(BDD_CERFA_APPRENTISSAGE[APP_Diplôme_titre_plus_élevé_obtenu]="* A saisir si apprenti mineur non émancipé *",BDD_CERFA_APPRENTISSAGE[APP_Diplôme_titre_plus_élevé_obtenu]=""),age&lt;18),"PAS OK",
IF(
AND(BR2="OBLIGATOIRE",
OR(BDD_CERFA_APPRENTISSAGE[APP_Diplôme_titre_plus_élevé_obtenu]="* SÉLECTION OBLIGATOIRE *",
BDD_CERFA_APPRENTISSAGE[APP_Diplôme_titre_plus_élevé_obtenu]="* SAISIE OBLIGATOIRE *",
BDD_CERFA_APPRENTISSAGE[APP_Diplôme_titre_plus_élevé_obtenu]="* A saisir ENTIÈREMENT *",
BDD_CERFA_APPRENTISSAGE[APP_Diplôme_titre_plus_élevé_obtenu]="")),
"PAS OK","OK"))</f>
        <v>PAS OK</v>
      </c>
      <c r="BS3" s="62" t="str" cm="1">
        <f t="array" aca="1" ref="BS3" ca="1">IF(
AND(OR(BDD_CERFA_APPRENTISSAGE[MA_1_NOM]="* A saisir si apprenti mineur non émancipé *",BDD_CERFA_APPRENTISSAGE[MA_1_NOM]=""),age&lt;18),"PAS OK",
IF(
AND(BS2="OBLIGATOIRE",
OR(BDD_CERFA_APPRENTISSAGE[MA_1_NOM]="* SÉLECTION OBLIGATOIRE *",
BDD_CERFA_APPRENTISSAGE[MA_1_NOM]="* SAISIE OBLIGATOIRE *",
BDD_CERFA_APPRENTISSAGE[MA_1_NOM]="* A saisir ENTIÈREMENT *",
BDD_CERFA_APPRENTISSAGE[MA_1_NOM]="")),
"PAS OK","OK"))</f>
        <v>PAS OK</v>
      </c>
      <c r="BT3" s="62" t="str" cm="1">
        <f t="array" aca="1" ref="BT3" ca="1">IF(
AND(OR(BDD_CERFA_APPRENTISSAGE[MA_1_Prénom]="* A saisir si apprenti mineur non émancipé *",BDD_CERFA_APPRENTISSAGE[MA_1_Prénom]=""),age&lt;18),"PAS OK",
IF(
AND(BT2="OBLIGATOIRE",
OR(BDD_CERFA_APPRENTISSAGE[MA_1_Prénom]="* SÉLECTION OBLIGATOIRE *",
BDD_CERFA_APPRENTISSAGE[MA_1_Prénom]="* SAISIE OBLIGATOIRE *",
BDD_CERFA_APPRENTISSAGE[MA_1_Prénom]="* A saisir ENTIÈREMENT *",
BDD_CERFA_APPRENTISSAGE[MA_1_Prénom]="")),
"PAS OK","OK"))</f>
        <v>PAS OK</v>
      </c>
      <c r="BU3" s="62" t="str" cm="1">
        <f t="array" aca="1" ref="BU3" ca="1">IF(
AND(OR(BDD_CERFA_APPRENTISSAGE[MA_1_Date_naissance]="* A saisir si apprenti mineur non émancipé *",BDD_CERFA_APPRENTISSAGE[MA_1_Date_naissance]=""),age&lt;18),"PAS OK",
IF(
AND(BU2="OBLIGATOIRE",
OR(BDD_CERFA_APPRENTISSAGE[MA_1_Date_naissance]="* SÉLECTION OBLIGATOIRE *",
BDD_CERFA_APPRENTISSAGE[MA_1_Date_naissance]="* SAISIE OBLIGATOIRE *",
BDD_CERFA_APPRENTISSAGE[MA_1_Date_naissance]="* A saisir ENTIÈREMENT *",
BDD_CERFA_APPRENTISSAGE[MA_1_Date_naissance]="")),
"PAS OK","OK"))</f>
        <v>PAS OK</v>
      </c>
      <c r="BV3" s="62" t="str" cm="1">
        <f t="array" aca="1" ref="BV3" ca="1">IF(
AND(OR(BDD_CERFA_APPRENTISSAGE[MA_1_Fonction_emploie]="* A saisir si apprenti mineur non émancipé *",BDD_CERFA_APPRENTISSAGE[MA_1_Fonction_emploie]=""),age&lt;18),"PAS OK",
IF(
AND(BV2="OBLIGATOIRE",
OR(BDD_CERFA_APPRENTISSAGE[MA_1_Fonction_emploie]="* SÉLECTION OBLIGATOIRE *",
BDD_CERFA_APPRENTISSAGE[MA_1_Fonction_emploie]="* SAISIE OBLIGATOIRE *",
BDD_CERFA_APPRENTISSAGE[MA_1_Fonction_emploie]="* A saisir ENTIÈREMENT *",
BDD_CERFA_APPRENTISSAGE[MA_1_Fonction_emploie]="")),
"PAS OK","OK"))</f>
        <v>PAS OK</v>
      </c>
      <c r="BW3" s="62" t="str" cm="1">
        <f t="array" aca="1" ref="BW3" ca="1">IF(
AND(OR(BDD_CERFA_APPRENTISSAGE[MA_1_Diplôme_titre_plus_élevé_obtenu]="* A saisir si apprenti mineur non émancipé *",BDD_CERFA_APPRENTISSAGE[MA_1_Diplôme_titre_plus_élevé_obtenu]=""),age&lt;18),"PAS OK",
IF(
AND(BW2="OBLIGATOIRE",
OR(BDD_CERFA_APPRENTISSAGE[MA_1_Diplôme_titre_plus_élevé_obtenu]="* SÉLECTION OBLIGATOIRE *",
BDD_CERFA_APPRENTISSAGE[MA_1_Diplôme_titre_plus_élevé_obtenu]="* SAISIE OBLIGATOIRE *",
BDD_CERFA_APPRENTISSAGE[MA_1_Diplôme_titre_plus_élevé_obtenu]="* A saisir ENTIÈREMENT *",
BDD_CERFA_APPRENTISSAGE[MA_1_Diplôme_titre_plus_élevé_obtenu]="")),
"PAS OK","OK"))</f>
        <v>PAS OK</v>
      </c>
      <c r="BX3" s="62" t="str" cm="1">
        <f t="array" aca="1" ref="BX3" ca="1">IF(
AND(OR(BDD_CERFA_APPRENTISSAGE[MA_1_Niveau_diplôme_titre_plus_élevé_obtenu]="* A saisir si apprenti mineur non émancipé *",BDD_CERFA_APPRENTISSAGE[MA_1_Niveau_diplôme_titre_plus_élevé_obtenu]=""),age&lt;18),"PAS OK",
IF(
AND(BX2="OBLIGATOIRE",
OR(BDD_CERFA_APPRENTISSAGE[MA_1_Niveau_diplôme_titre_plus_élevé_obtenu]="* SÉLECTION OBLIGATOIRE *",
BDD_CERFA_APPRENTISSAGE[MA_1_Niveau_diplôme_titre_plus_élevé_obtenu]="* SAISIE OBLIGATOIRE *",
BDD_CERFA_APPRENTISSAGE[MA_1_Niveau_diplôme_titre_plus_élevé_obtenu]="* A saisir ENTIÈREMENT *",
BDD_CERFA_APPRENTISSAGE[MA_1_Niveau_diplôme_titre_plus_élevé_obtenu]="")),
"PAS OK","OK"))</f>
        <v>PAS OK</v>
      </c>
      <c r="BY3" s="62" t="str" cm="1">
        <f t="array" aca="1" ref="BY3" ca="1">IF(
AND(OR(BDD_CERFA_APPRENTISSAGE[MA_1_Téléphone]="* A saisir si apprenti mineur non émancipé *",BDD_CERFA_APPRENTISSAGE[MA_1_Téléphone]=""),age&lt;18),"PAS OK",
IF(
AND(BY2="OBLIGATOIRE",
OR(BDD_CERFA_APPRENTISSAGE[MA_1_Téléphone]="* SÉLECTION OBLIGATOIRE *",
BDD_CERFA_APPRENTISSAGE[MA_1_Téléphone]="* SAISIE OBLIGATOIRE *",
BDD_CERFA_APPRENTISSAGE[MA_1_Téléphone]="* A saisir ENTIÈREMENT *",
BDD_CERFA_APPRENTISSAGE[MA_1_Téléphone]="")),
"PAS OK","OK"))</f>
        <v>PAS OK</v>
      </c>
      <c r="BZ3" s="62" t="str" cm="1">
        <f t="array" aca="1" ref="BZ3" ca="1">IF(
AND(OR(BDD_CERFA_APPRENTISSAGE[MA_1_Courriel]="* A saisir si apprenti mineur non émancipé *",BDD_CERFA_APPRENTISSAGE[MA_1_Courriel]=""),age&lt;18),"PAS OK",
IF(
AND(BZ2="OBLIGATOIRE",
OR(BDD_CERFA_APPRENTISSAGE[MA_1_Courriel]="* SÉLECTION OBLIGATOIRE *",
BDD_CERFA_APPRENTISSAGE[MA_1_Courriel]="* SAISIE OBLIGATOIRE *",
BDD_CERFA_APPRENTISSAGE[MA_1_Courriel]="* A saisir ENTIÈREMENT *",
BDD_CERFA_APPRENTISSAGE[MA_1_Courriel]="")),
"PAS OK","OK"))</f>
        <v>PAS OK</v>
      </c>
      <c r="CA3" s="62" t="str" cm="1">
        <f t="array" aca="1" ref="CA3" ca="1">IF(
AND(OR(BDD_CERFA_APPRENTISSAGE[MA_2_NOM]="* A saisir si apprenti mineur non émancipé *",BDD_CERFA_APPRENTISSAGE[MA_2_NOM]=""),age&lt;18),"PAS OK",
IF(
AND(CA2="OBLIGATOIRE",
OR(BDD_CERFA_APPRENTISSAGE[MA_2_NOM]="* SÉLECTION OBLIGATOIRE *",
BDD_CERFA_APPRENTISSAGE[MA_2_NOM]="* SAISIE OBLIGATOIRE *",
BDD_CERFA_APPRENTISSAGE[MA_2_NOM]="* A saisir ENTIÈREMENT *",
BDD_CERFA_APPRENTISSAGE[MA_2_NOM]="")),
"PAS OK","OK"))</f>
        <v>OK</v>
      </c>
      <c r="CB3" s="62" t="str" cm="1">
        <f t="array" aca="1" ref="CB3" ca="1">IF(
AND(OR(BDD_CERFA_APPRENTISSAGE[MA_2_Prénom]="* A saisir si apprenti mineur non émancipé *",BDD_CERFA_APPRENTISSAGE[MA_2_Prénom]=""),age&lt;18),"PAS OK",
IF(
AND(CB2="OBLIGATOIRE",
OR(BDD_CERFA_APPRENTISSAGE[MA_2_Prénom]="* SÉLECTION OBLIGATOIRE *",
BDD_CERFA_APPRENTISSAGE[MA_2_Prénom]="* SAISIE OBLIGATOIRE *",
BDD_CERFA_APPRENTISSAGE[MA_2_Prénom]="* A saisir ENTIÈREMENT *",
BDD_CERFA_APPRENTISSAGE[MA_2_Prénom]="")),
"PAS OK","OK"))</f>
        <v>OK</v>
      </c>
      <c r="CC3" s="62" t="str" cm="1">
        <f t="array" aca="1" ref="CC3" ca="1">IF(
AND(OR(BDD_CERFA_APPRENTISSAGE[MA_2_Date_naissance]="* A saisir si apprenti mineur non émancipé *",BDD_CERFA_APPRENTISSAGE[MA_2_Date_naissance]=""),age&lt;18),"PAS OK",
IF(
AND(CC2="OBLIGATOIRE",
OR(BDD_CERFA_APPRENTISSAGE[MA_2_Date_naissance]="* SÉLECTION OBLIGATOIRE *",
BDD_CERFA_APPRENTISSAGE[MA_2_Date_naissance]="* SAISIE OBLIGATOIRE *",
BDD_CERFA_APPRENTISSAGE[MA_2_Date_naissance]="* A saisir ENTIÈREMENT *",
BDD_CERFA_APPRENTISSAGE[MA_2_Date_naissance]="")),
"PAS OK","OK"))</f>
        <v>OK</v>
      </c>
      <c r="CD3" s="62" t="str" cm="1">
        <f t="array" aca="1" ref="CD3" ca="1">IF(
AND(OR(BDD_CERFA_APPRENTISSAGE[MA_2_Fonction_emploie]="* A saisir si apprenti mineur non émancipé *",BDD_CERFA_APPRENTISSAGE[MA_2_Fonction_emploie]=""),age&lt;18),"PAS OK",
IF(
AND(CD2="OBLIGATOIRE",
OR(BDD_CERFA_APPRENTISSAGE[MA_2_Fonction_emploie]="* SÉLECTION OBLIGATOIRE *",
BDD_CERFA_APPRENTISSAGE[MA_2_Fonction_emploie]="* SAISIE OBLIGATOIRE *",
BDD_CERFA_APPRENTISSAGE[MA_2_Fonction_emploie]="* A saisir ENTIÈREMENT *",
BDD_CERFA_APPRENTISSAGE[MA_2_Fonction_emploie]="")),
"PAS OK","OK"))</f>
        <v>OK</v>
      </c>
      <c r="CE3" s="62" t="str" cm="1">
        <f t="array" aca="1" ref="CE3" ca="1">IF(
AND(OR(BDD_CERFA_APPRENTISSAGE[MA_2_Diplôme_titre_plus_élevé_obtenu]="* A saisir si apprenti mineur non émancipé *",BDD_CERFA_APPRENTISSAGE[MA_2_Diplôme_titre_plus_élevé_obtenu]=""),age&lt;18),"PAS OK",
IF(
AND(CE2="OBLIGATOIRE",
OR(BDD_CERFA_APPRENTISSAGE[MA_2_Diplôme_titre_plus_élevé_obtenu]="* SÉLECTION OBLIGATOIRE *",
BDD_CERFA_APPRENTISSAGE[MA_2_Diplôme_titre_plus_élevé_obtenu]="* SAISIE OBLIGATOIRE *",
BDD_CERFA_APPRENTISSAGE[MA_2_Diplôme_titre_plus_élevé_obtenu]="* A saisir ENTIÈREMENT *",
BDD_CERFA_APPRENTISSAGE[MA_2_Diplôme_titre_plus_élevé_obtenu]="")),
"PAS OK","OK"))</f>
        <v>OK</v>
      </c>
      <c r="CF3" s="62" t="str" cm="1">
        <f t="array" aca="1" ref="CF3" ca="1">IF(
AND(OR(BDD_CERFA_APPRENTISSAGE[MA_2_Niveau_diplôme_titre_plus_élevé_obtenu]="* A saisir si apprenti mineur non émancipé *",BDD_CERFA_APPRENTISSAGE[MA_2_Niveau_diplôme_titre_plus_élevé_obtenu]=""),age&lt;18),"PAS OK",
IF(
AND(CF2="OBLIGATOIRE",
OR(BDD_CERFA_APPRENTISSAGE[MA_2_Niveau_diplôme_titre_plus_élevé_obtenu]="* SÉLECTION OBLIGATOIRE *",
BDD_CERFA_APPRENTISSAGE[MA_2_Niveau_diplôme_titre_plus_élevé_obtenu]="* SAISIE OBLIGATOIRE *",
BDD_CERFA_APPRENTISSAGE[MA_2_Niveau_diplôme_titre_plus_élevé_obtenu]="* A saisir ENTIÈREMENT *",
BDD_CERFA_APPRENTISSAGE[MA_2_Niveau_diplôme_titre_plus_élevé_obtenu]="")),
"PAS OK","OK"))</f>
        <v>OK</v>
      </c>
      <c r="CG3" s="62" t="str" cm="1">
        <f t="array" aca="1" ref="CG3" ca="1">IF(
AND(OR(BDD_CERFA_APPRENTISSAGE[MA_2_Téléphone]="* A saisir si apprenti mineur non émancipé *",BDD_CERFA_APPRENTISSAGE[MA_2_Téléphone]=""),age&lt;18),"PAS OK",
IF(
AND(CG2="OBLIGATOIRE",
OR(BDD_CERFA_APPRENTISSAGE[MA_2_Téléphone]="* SÉLECTION OBLIGATOIRE *",
BDD_CERFA_APPRENTISSAGE[MA_2_Téléphone]="* SAISIE OBLIGATOIRE *",
BDD_CERFA_APPRENTISSAGE[MA_2_Téléphone]="* A saisir ENTIÈREMENT *",
BDD_CERFA_APPRENTISSAGE[MA_2_Téléphone]="")),
"PAS OK","OK"))</f>
        <v>OK</v>
      </c>
      <c r="CH3" s="62" t="str" cm="1">
        <f t="array" aca="1" ref="CH3" ca="1">IF(
AND(OR(BDD_CERFA_APPRENTISSAGE[MA_2_Courriel]="* A saisir si apprenti mineur non émancipé *",BDD_CERFA_APPRENTISSAGE[MA_2_Courriel]=""),age&lt;18),"PAS OK",
IF(
AND(CH2="OBLIGATOIRE",
OR(BDD_CERFA_APPRENTISSAGE[MA_2_Courriel]="* SÉLECTION OBLIGATOIRE *",
BDD_CERFA_APPRENTISSAGE[MA_2_Courriel]="* SAISIE OBLIGATOIRE *",
BDD_CERFA_APPRENTISSAGE[MA_2_Courriel]="* A saisir ENTIÈREMENT *",
BDD_CERFA_APPRENTISSAGE[MA_2_Courriel]="")),
"PAS OK","OK"))</f>
        <v>OK</v>
      </c>
      <c r="CI3" s="62" t="str" cm="1">
        <f t="array" aca="1" ref="CI3" ca="1">IF(
AND(OR(BDD_CERFA_APPRENTISSAGE[CONTRAT_Type_contrat]="* A saisir si apprenti mineur non émancipé *",BDD_CERFA_APPRENTISSAGE[CONTRAT_Type_contrat]=""),age&lt;18),"PAS OK",
IF(
AND(CI2="OBLIGATOIRE",
OR(BDD_CERFA_APPRENTISSAGE[CONTRAT_Type_contrat]="* SÉLECTION OBLIGATOIRE *",
BDD_CERFA_APPRENTISSAGE[CONTRAT_Type_contrat]="* SAISIE OBLIGATOIRE *",
BDD_CERFA_APPRENTISSAGE[CONTRAT_Type_contrat]="* A saisir ENTIÈREMENT *",
BDD_CERFA_APPRENTISSAGE[CONTRAT_Type_contrat]="")),
"PAS OK","OK"))</f>
        <v>PAS OK</v>
      </c>
      <c r="CJ3" s="83" t="str" cm="1">
        <f t="array" aca="1" ref="CJ3" ca="1">IF(
AND(OR(BDD_CERFA_APPRENTISSAGE[CONTRAT_Num_contrat_précédent_si_nouveau_contrat]="* A saisir si apprenti mineur non émancipé *",BDD_CERFA_APPRENTISSAGE[CONTRAT_Num_contrat_précédent_si_nouveau_contrat]=""),age&lt;18),"PAS OK",
IF(
AND(CJ2="OBLIGATOIRE",
OR(BDD_CERFA_APPRENTISSAGE[CONTRAT_Num_contrat_précédent_si_nouveau_contrat]="* SÉLECTION OBLIGATOIRE *",
BDD_CERFA_APPRENTISSAGE[CONTRAT_Num_contrat_précédent_si_nouveau_contrat]="* SAISIE OBLIGATOIRE *",
BDD_CERFA_APPRENTISSAGE[CONTRAT_Num_contrat_précédent_si_nouveau_contrat]="* A saisir ENTIÈREMENT *",
BDD_CERFA_APPRENTISSAGE[CONTRAT_Num_contrat_précédent_si_nouveau_contrat]="")),
"PAS OK","OK"))</f>
        <v>OK</v>
      </c>
      <c r="CK3" s="85" t="str" cm="1">
        <f t="array" aca="1" ref="CK3" ca="1">IF(
AND(OR(BDD_CERFA_APPRENTISSAGE[CONTRAT_Dernier_pourcentage_rémunération_perçu_par_apprenti_lors_précédent_contrat_apprentissage]="* A saisir si apprenti mineur non émancipé *",BDD_CERFA_APPRENTISSAGE[CONTRAT_Dernier_pourcentage_rémunération_perçu_par_apprenti_lors_précédent_contrat_apprentissage]=""),age&lt;18),"PAS OK",
IF(
AND(CK2="OBLIGATOIRE",
OR(BDD_CERFA_APPRENTISSAGE[CONTRAT_Dernier_pourcentage_rémunération_perçu_par_apprenti_lors_précédent_contrat_apprentissage]="* SÉLECTION OBLIGATOIRE *",
BDD_CERFA_APPRENTISSAGE[CONTRAT_Dernier_pourcentage_rémunération_perçu_par_apprenti_lors_précédent_contrat_apprentissage]="* SAISIE OBLIGATOIRE *",
BDD_CERFA_APPRENTISSAGE[CONTRAT_Dernier_pourcentage_rémunération_perçu_par_apprenti_lors_précédent_contrat_apprentissage]="* A saisir ENTIÈREMENT *",
BDD_CERFA_APPRENTISSAGE[CONTRAT_Dernier_pourcentage_rémunération_perçu_par_apprenti_lors_précédent_contrat_apprentissage]="",
BDD_CERFA_APPRENTISSAGE[CONTRAT_Dernier_pourcentage_rémunération_perçu_par_apprenti_lors_précédent_contrat_apprentissage]=0)),
"PAS OK","OK"))</f>
        <v>OK</v>
      </c>
      <c r="CL3" s="79" t="str" cm="1">
        <f t="array" aca="1" ref="CL3" ca="1">IF(
AND(OR(BDD_CERFA_APPRENTISSAGE[CONTRAT_Type_dérogation]="* A saisir si apprenti mineur non émancipé *",BDD_CERFA_APPRENTISSAGE[CONTRAT_Type_dérogation]=""),age&lt;18),"PAS OK",
IF(
AND(CL2="OBLIGATOIRE",
OR(BDD_CERFA_APPRENTISSAGE[CONTRAT_Type_dérogation]="* SÉLECTION OBLIGATOIRE *",
BDD_CERFA_APPRENTISSAGE[CONTRAT_Type_dérogation]="* SAISIE OBLIGATOIRE *",
BDD_CERFA_APPRENTISSAGE[CONTRAT_Type_dérogation]="* A saisir ENTIÈREMENT *",
BDD_CERFA_APPRENTISSAGE[CONTRAT_Type_dérogation]="")),
"PAS OK","OK"))</f>
        <v>PAS OK</v>
      </c>
      <c r="CM3" s="62" t="str" cm="1">
        <f t="array" aca="1" ref="CM3" ca="1">IF(
AND(OR(BDD_CERFA_APPRENTISSAGE[CONTRAT_Machines_dangereuses_OU_risques_particuliers]="* A saisir si apprenti mineur non émancipé *",BDD_CERFA_APPRENTISSAGE[CONTRAT_Machines_dangereuses_OU_risques_particuliers]=""),age&lt;18),"PAS OK",
IF(
AND(CM2="OBLIGATOIRE",
OR(BDD_CERFA_APPRENTISSAGE[CONTRAT_Machines_dangereuses_OU_risques_particuliers]="* SÉLECTION OBLIGATOIRE *",
BDD_CERFA_APPRENTISSAGE[CONTRAT_Machines_dangereuses_OU_risques_particuliers]="* SAISIE OBLIGATOIRE *",
BDD_CERFA_APPRENTISSAGE[CONTRAT_Machines_dangereuses_OU_risques_particuliers]="* A saisir ENTIÈREMENT *",
BDD_CERFA_APPRENTISSAGE[CONTRAT_Machines_dangereuses_OU_risques_particuliers]="")),
"PAS OK","OK"))</f>
        <v>PAS OK</v>
      </c>
      <c r="CN3" s="62" t="str" cm="1">
        <f t="array" aca="1" ref="CN3" ca="1">IF(
AND(OR(BDD_CERFA_APPRENTISSAGE[CONTRAT_Début_contrat]="* A saisir si apprenti mineur non émancipé *",BDD_CERFA_APPRENTISSAGE[CONTRAT_Début_contrat]=""),age&lt;18),"PAS OK",
IF(
AND(CN2="OBLIGATOIRE",
OR(BDD_CERFA_APPRENTISSAGE[CONTRAT_Début_contrat]="* SÉLECTION OBLIGATOIRE *",
BDD_CERFA_APPRENTISSAGE[CONTRAT_Début_contrat]="* SAISIE OBLIGATOIRE *",
BDD_CERFA_APPRENTISSAGE[CONTRAT_Début_contrat]="* A saisir ENTIÈREMENT *",
BDD_CERFA_APPRENTISSAGE[CONTRAT_Début_contrat]="")),
"PAS OK","OK"))</f>
        <v>OK</v>
      </c>
      <c r="CO3" s="62" t="str" cm="1">
        <f t="array" aca="1" ref="CO3" ca="1">IF(
AND(OR(BDD_CERFA_APPRENTISSAGE[CONTRAT_Fin_contrat]="* A saisir si apprenti mineur non émancipé *",BDD_CERFA_APPRENTISSAGE[CONTRAT_Fin_contrat]=""),age&lt;18),"PAS OK",
IF(
AND(CO2="OBLIGATOIRE",
OR(BDD_CERFA_APPRENTISSAGE[CONTRAT_Fin_contrat]="* SÉLECTION OBLIGATOIRE *",
BDD_CERFA_APPRENTISSAGE[CONTRAT_Fin_contrat]="* SAISIE OBLIGATOIRE *",
BDD_CERFA_APPRENTISSAGE[CONTRAT_Fin_contrat]="* A saisir ENTIÈREMENT *",
BDD_CERFA_APPRENTISSAGE[CONTRAT_Fin_contrat]="")),
"PAS OK","OK"))</f>
        <v>OK</v>
      </c>
      <c r="CP3" s="62" t="str" cm="1">
        <f t="array" aca="1" ref="CP3" ca="1">IF(
AND(OR(BDD_CERFA_APPRENTISSAGE[CONTRAT_SMIC_SMC]="* A saisir si apprenti mineur non émancipé *",BDD_CERFA_APPRENTISSAGE[CONTRAT_SMIC_SMC]=""),age&lt;18),"PAS OK",
IF(
AND(CP2="OBLIGATOIRE",
OR(BDD_CERFA_APPRENTISSAGE[CONTRAT_SMIC_SMC]="* SÉLECTION OBLIGATOIRE *",
BDD_CERFA_APPRENTISSAGE[CONTRAT_SMIC_SMC]="* SAISIE OBLIGATOIRE *",
BDD_CERFA_APPRENTISSAGE[CONTRAT_SMIC_SMC]="* A saisir ENTIÈREMENT *",
BDD_CERFA_APPRENTISSAGE[CONTRAT_SMIC_SMC]="")),
"PAS OK","OK"))</f>
        <v>PAS OK</v>
      </c>
      <c r="CQ3" s="62" t="str" cm="1">
        <f t="array" aca="1" ref="CQ3" ca="1">IF(
AND(OR(BDD_CERFA_APPRENTISSAGE[CONTRAT_Salaire_brut_mensuel_embauche]="* A saisir si apprenti mineur non émancipé *",BDD_CERFA_APPRENTISSAGE[CONTRAT_Salaire_brut_mensuel_embauche]=""),age&lt;18),"PAS OK",
IF(
AND(CQ2="OBLIGATOIRE",
OR(BDD_CERFA_APPRENTISSAGE[CONTRAT_Salaire_brut_mensuel_embauche]="* SÉLECTION OBLIGATOIRE *",
BDD_CERFA_APPRENTISSAGE[CONTRAT_Salaire_brut_mensuel_embauche]="* SAISIE OBLIGATOIRE *",
BDD_CERFA_APPRENTISSAGE[CONTRAT_Salaire_brut_mensuel_embauche]="* A saisir ENTIÈREMENT *",
BDD_CERFA_APPRENTISSAGE[CONTRAT_Salaire_brut_mensuel_embauche]="")),
"PAS OK","OK"))</f>
        <v>PAS OK</v>
      </c>
      <c r="CR3" s="62" t="str" cm="1">
        <f t="array" aca="1" ref="CR3" ca="1">IF(
AND(OR(BDD_CERFA_APPRENTISSAGE[CONTRAT_%_SMIC_SMC_salaire_brut_mensuel_embauche]="* A saisir si apprenti mineur non émancipé *",BDD_CERFA_APPRENTISSAGE[CONTRAT_%_SMIC_SMC_salaire_brut_mensuel_embauche]=""),age&lt;18),"PAS OK",
IF(
AND(CR2="OBLIGATOIRE",
OR(BDD_CERFA_APPRENTISSAGE[CONTRAT_%_SMIC_SMC_salaire_brut_mensuel_embauche]="* SÉLECTION OBLIGATOIRE *",
BDD_CERFA_APPRENTISSAGE[CONTRAT_%_SMIC_SMC_salaire_brut_mensuel_embauche]="* SAISIE OBLIGATOIRE *",
BDD_CERFA_APPRENTISSAGE[CONTRAT_%_SMIC_SMC_salaire_brut_mensuel_embauche]="* A saisir ENTIÈREMENT *",
BDD_CERFA_APPRENTISSAGE[CONTRAT_%_SMIC_SMC_salaire_brut_mensuel_embauche]="")),
"PAS OK","OK"))</f>
        <v>PAS OK</v>
      </c>
      <c r="CS3" s="62" t="str" cm="1">
        <f t="array" aca="1" ref="CS3" ca="1">IF(
AND(OR(BDD_CERFA_APPRENTISSAGE[CONTRAT_Caisse_retraite_complémentaire]="* A saisir si apprenti mineur non émancipé *",BDD_CERFA_APPRENTISSAGE[CONTRAT_Caisse_retraite_complémentaire]=""),age&lt;18),"PAS OK",
IF(
AND(CS2="OBLIGATOIRE",
OR(BDD_CERFA_APPRENTISSAGE[CONTRAT_Caisse_retraite_complémentaire]="* SÉLECTION OBLIGATOIRE *",
BDD_CERFA_APPRENTISSAGE[CONTRAT_Caisse_retraite_complémentaire]="* SAISIE OBLIGATOIRE *",
BDD_CERFA_APPRENTISSAGE[CONTRAT_Caisse_retraite_complémentaire]="* A saisir ENTIÈREMENT *",
BDD_CERFA_APPRENTISSAGE[CONTRAT_Caisse_retraite_complémentaire]="")),
"PAS OK","OK"))</f>
        <v>PAS OK</v>
      </c>
      <c r="CT3" s="62" t="str" cm="1">
        <f t="array" aca="1" ref="CT3" ca="1">IF(
AND(OR(BDD_CERFA_APPRENTISSAGE[CONTRAT_Nourriture_PAR_REPAS]="* A saisir si apprenti mineur non émancipé *",BDD_CERFA_APPRENTISSAGE[CONTRAT_Nourriture_PAR_REPAS]=""),age&lt;18),"PAS OK",
IF(
AND(CT2="OBLIGATOIRE",
OR(BDD_CERFA_APPRENTISSAGE[CONTRAT_Nourriture_PAR_REPAS]="* SÉLECTION OBLIGATOIRE *",
BDD_CERFA_APPRENTISSAGE[CONTRAT_Nourriture_PAR_REPAS]="* SAISIE OBLIGATOIRE *",
BDD_CERFA_APPRENTISSAGE[CONTRAT_Nourriture_PAR_REPAS]="* A saisir ENTIÈREMENT *",
BDD_CERFA_APPRENTISSAGE[CONTRAT_Nourriture_PAR_REPAS]="")),
"PAS OK","OK"))</f>
        <v>OK</v>
      </c>
      <c r="CU3" s="62" t="str" cm="1">
        <f t="array" aca="1" ref="CU3" ca="1">IF(
AND(OR(BDD_CERFA_APPRENTISSAGE[CONTRAT_Logement_PAR_MOIS]="* A saisir si apprenti mineur non émancipé *",BDD_CERFA_APPRENTISSAGE[CONTRAT_Logement_PAR_MOIS]=""),age&lt;18),"PAS OK",
IF(
AND(CU2="OBLIGATOIRE",
OR(BDD_CERFA_APPRENTISSAGE[CONTRAT_Logement_PAR_MOIS]="* SÉLECTION OBLIGATOIRE *",
BDD_CERFA_APPRENTISSAGE[CONTRAT_Logement_PAR_MOIS]="* SAISIE OBLIGATOIRE *",
BDD_CERFA_APPRENTISSAGE[CONTRAT_Logement_PAR_MOIS]="* A saisir ENTIÈREMENT *",
BDD_CERFA_APPRENTISSAGE[CONTRAT_Logement_PAR_MOIS]="")),
"PAS OK","OK"))</f>
        <v>OK</v>
      </c>
      <c r="CV3" s="62" t="str" cm="1">
        <f t="array" aca="1" ref="CV3" ca="1">IF(
AND(OR(BDD_CERFA_APPRENTISSAGE[FORMATION_Diplôme_titre_visé_par_apprenti]="* A saisir si apprenti mineur non émancipé *",BDD_CERFA_APPRENTISSAGE[FORMATION_Diplôme_titre_visé_par_apprenti]=""),age&lt;18),"PAS OK",
IF(
AND(CV2="OBLIGATOIRE",
OR(BDD_CERFA_APPRENTISSAGE[FORMATION_Diplôme_titre_visé_par_apprenti]="* SÉLECTION OBLIGATOIRE *",
BDD_CERFA_APPRENTISSAGE[FORMATION_Diplôme_titre_visé_par_apprenti]="* SAISIE OBLIGATOIRE *",
BDD_CERFA_APPRENTISSAGE[FORMATION_Diplôme_titre_visé_par_apprenti]="* A saisir ENTIÈREMENT *",
BDD_CERFA_APPRENTISSAGE[FORMATION_Diplôme_titre_visé_par_apprenti]="")),
"PAS OK","OK"))</f>
        <v>PAS OK</v>
      </c>
      <c r="CW3" s="62" t="str" cm="1">
        <f t="array" aca="1" ref="CW3" ca="1">IF(
AND(OR(BDD_CERFA_APPRENTISSAGE[FORMATION_Formation_suivie_apprenti]="* A saisir si apprenti mineur non émancipé *",BDD_CERFA_APPRENTISSAGE[FORMATION_Formation_suivie_apprenti]=""),age&lt;18),"PAS OK",
IF(
AND(CW2="OBLIGATOIRE",
OR(BDD_CERFA_APPRENTISSAGE[FORMATION_Formation_suivie_apprenti]="* SÉLECTION OBLIGATOIRE *",
BDD_CERFA_APPRENTISSAGE[FORMATION_Formation_suivie_apprenti]="* SAISIE OBLIGATOIRE *",
BDD_CERFA_APPRENTISSAGE[FORMATION_Formation_suivie_apprenti]="* A saisir ENTIÈREMENT *",
BDD_CERFA_APPRENTISSAGE[FORMATION_Formation_suivie_apprenti]="")),
"PAS OK","OK"))</f>
        <v>PAS OK</v>
      </c>
      <c r="CX3" s="80" t="str" cm="1">
        <f t="array" aca="1" ref="CX3" ca="1">IF(
AND(OR(BDD_CERFA_APPRENTISSAGE[FORMATION__Si_ AUTRE_Formation]="* A saisir si apprenti mineur non émancipé *",BDD_CERFA_APPRENTISSAGE[FORMATION__Si_ AUTRE_Formation]=""),age&lt;18),"PAS OK",
IF(
AND(CX2="OBLIGATOIRE",
OR(BDD_CERFA_APPRENTISSAGE[FORMATION__Si_ AUTRE_Formation]="* SÉLECTION OBLIGATOIRE *",
BDD_CERFA_APPRENTISSAGE[FORMATION__Si_ AUTRE_Formation]="* SAISIE OBLIGATOIRE *",
BDD_CERFA_APPRENTISSAGE[FORMATION__Si_ AUTRE_Formation]="* A saisir ENTIÈREMENT *",
BDD_CERFA_APPRENTISSAGE[FORMATION__Si_ AUTRE_Formation]="")),
"PAS OK","OK"))</f>
        <v>OK</v>
      </c>
      <c r="CY3" s="62" t="str" cm="1">
        <f t="array" aca="1" ref="CY3" ca="1">IF(
AND(OR(BDD_CERFA_APPRENTISSAGE[FORMATION_Antenne]="* A saisir si apprenti mineur non émancipé *",BDD_CERFA_APPRENTISSAGE[FORMATION_Antenne]=""),age&lt;18),"PAS OK",
IF(
AND(CY2="OBLIGATOIRE",
OR(BDD_CERFA_APPRENTISSAGE[FORMATION_Antenne]="* SÉLECTION OBLIGATOIRE *",
BDD_CERFA_APPRENTISSAGE[FORMATION_Antenne]="* SAISIE OBLIGATOIRE *",
BDD_CERFA_APPRENTISSAGE[FORMATION_Antenne]="* A saisir ENTIÈREMENT *",
BDD_CERFA_APPRENTISSAGE[FORMATION_Antenne]="")),
"PAS OK","OK"))</f>
        <v>PAS OK</v>
      </c>
      <c r="CZ3" s="80" t="str" cm="1">
        <f t="array" aca="1" ref="CZ3" ca="1">IF(
AND(OR(BDD_CERFA_APPRENTISSAGE[FORMATION__Si_ AUTRE_Antenne]="* A saisir si apprenti mineur non émancipé *",BDD_CERFA_APPRENTISSAGE[FORMATION__Si_ AUTRE_Antenne]=""),age&lt;18),"PAS OK",
IF(
AND(CZ2="OBLIGATOIRE",
OR(BDD_CERFA_APPRENTISSAGE[FORMATION__Si_ AUTRE_Antenne]="* SÉLECTION OBLIGATOIRE *",
BDD_CERFA_APPRENTISSAGE[FORMATION__Si_ AUTRE_Antenne]="* SAISIE OBLIGATOIRE *",
BDD_CERFA_APPRENTISSAGE[FORMATION__Si_ AUTRE_Antenne]="* A saisir ENTIÈREMENT *",
BDD_CERFA_APPRENTISSAGE[FORMATION__Si_ AUTRE_Antenne]="")),
"PAS OK","OK"))</f>
        <v>OK</v>
      </c>
    </row>
    <row r="4" spans="2:104" x14ac:dyDescent="0.55000000000000004">
      <c r="D4" s="66" t="s">
        <v>380</v>
      </c>
      <c r="E4" s="62">
        <f ca="1">COUNTIFS($H$2:$CZ$2,$D4,$H$3:$CZ$3,E$2)</f>
        <v>0</v>
      </c>
      <c r="F4" s="62">
        <f ca="1">COUNTIFS($H$2:$CZ$2,$D4,$H$3:$CZ$3,F$2)</f>
        <v>16</v>
      </c>
    </row>
    <row r="5" spans="2:104" ht="14.7" thickBot="1" x14ac:dyDescent="0.6">
      <c r="B5" t="s">
        <v>384</v>
      </c>
    </row>
    <row r="6" spans="2:104" ht="14.7" thickBot="1" x14ac:dyDescent="0.6">
      <c r="B6" t="s">
        <v>379</v>
      </c>
      <c r="D6" s="68" t="s">
        <v>387</v>
      </c>
      <c r="E6" s="69" t="str">
        <f ca="1">IF(E3&gt;0,"INCOMPLET","COMPLET")</f>
        <v>INCOMPLET</v>
      </c>
      <c r="J6" s="317" t="s">
        <v>279</v>
      </c>
      <c r="K6" s="317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17"/>
      <c r="AA6" s="317"/>
      <c r="AB6" s="317"/>
      <c r="AC6" s="317"/>
      <c r="AD6" s="317"/>
      <c r="AE6" s="317"/>
      <c r="AF6" s="317"/>
      <c r="AG6" s="317"/>
      <c r="AH6" s="315" t="s">
        <v>22</v>
      </c>
      <c r="AI6" s="315"/>
      <c r="AJ6" s="315"/>
      <c r="AK6" s="315"/>
      <c r="AL6" s="315"/>
      <c r="AM6" s="315"/>
      <c r="AN6" s="315"/>
      <c r="AO6" s="315"/>
      <c r="AP6" s="315"/>
      <c r="AQ6" s="315"/>
      <c r="AR6" s="315"/>
      <c r="AS6" s="315"/>
      <c r="AT6" s="315"/>
      <c r="AU6" s="315"/>
      <c r="AV6" s="315"/>
      <c r="AW6" s="315"/>
      <c r="AX6" s="315"/>
      <c r="AY6" s="315"/>
      <c r="AZ6" s="315"/>
      <c r="BA6" s="315"/>
      <c r="BB6" s="315"/>
      <c r="BC6" s="315"/>
      <c r="BD6" s="315"/>
      <c r="BE6" s="315"/>
      <c r="BF6" s="315"/>
      <c r="BG6" s="315"/>
      <c r="BH6" s="315"/>
      <c r="BI6" s="315"/>
      <c r="BJ6" s="315"/>
      <c r="BK6" s="315"/>
      <c r="BL6" s="315"/>
      <c r="BM6" s="315"/>
      <c r="BN6" s="315"/>
      <c r="BO6" s="315"/>
      <c r="BP6" s="315"/>
      <c r="BQ6" s="315"/>
      <c r="BR6" s="315"/>
      <c r="BS6" s="307" t="s">
        <v>43</v>
      </c>
      <c r="BT6" s="308"/>
      <c r="BU6" s="308"/>
      <c r="BV6" s="308"/>
      <c r="BW6" s="308"/>
      <c r="BX6" s="308"/>
      <c r="BY6" s="308"/>
      <c r="BZ6" s="308"/>
      <c r="CA6" s="308"/>
      <c r="CB6" s="308"/>
      <c r="CC6" s="308"/>
      <c r="CD6" s="308"/>
      <c r="CE6" s="308"/>
      <c r="CF6" s="308"/>
      <c r="CG6" s="308"/>
      <c r="CH6" s="309"/>
      <c r="CI6" s="311" t="s">
        <v>49</v>
      </c>
      <c r="CJ6" s="311"/>
      <c r="CK6" s="311"/>
      <c r="CL6" s="311"/>
      <c r="CM6" s="311"/>
      <c r="CN6" s="311"/>
      <c r="CO6" s="311"/>
      <c r="CP6" s="311"/>
      <c r="CQ6" s="311"/>
      <c r="CR6" s="311"/>
      <c r="CS6" s="311"/>
      <c r="CT6" s="311"/>
      <c r="CU6" s="311"/>
      <c r="CV6" s="302" t="s">
        <v>64</v>
      </c>
      <c r="CW6" s="302"/>
      <c r="CX6" s="302"/>
      <c r="CY6" s="302"/>
      <c r="CZ6" s="302"/>
    </row>
    <row r="7" spans="2:104" s="1" customFormat="1" x14ac:dyDescent="0.55000000000000004">
      <c r="B7" s="1" t="s">
        <v>380</v>
      </c>
      <c r="J7" s="60"/>
      <c r="K7" s="303" t="s">
        <v>280</v>
      </c>
      <c r="L7" s="303"/>
      <c r="M7" s="303"/>
      <c r="N7" s="303"/>
      <c r="O7" s="303"/>
      <c r="P7" s="303"/>
      <c r="Q7" s="303"/>
      <c r="X7" s="318" t="s">
        <v>281</v>
      </c>
      <c r="Y7" s="318"/>
      <c r="Z7" s="318"/>
      <c r="AA7" s="318"/>
      <c r="AB7" s="316" t="s">
        <v>247</v>
      </c>
      <c r="AC7" s="316"/>
      <c r="AD7" s="314" t="s">
        <v>169</v>
      </c>
      <c r="AE7" s="314"/>
      <c r="AF7" s="314"/>
      <c r="AG7" s="314"/>
      <c r="AK7" s="303" t="s">
        <v>170</v>
      </c>
      <c r="AL7" s="303"/>
      <c r="AM7" s="303"/>
      <c r="AN7" s="303"/>
      <c r="AO7" s="303"/>
      <c r="AP7" s="303"/>
      <c r="AQ7" s="303"/>
      <c r="AS7" s="312" t="s">
        <v>137</v>
      </c>
      <c r="AT7" s="312"/>
      <c r="AU7" s="312"/>
      <c r="AV7" s="312"/>
      <c r="AW7" s="312"/>
      <c r="AX7" s="312"/>
      <c r="AY7" s="312"/>
      <c r="AZ7" s="312"/>
      <c r="BA7" s="312"/>
      <c r="BH7" s="313" t="s">
        <v>332</v>
      </c>
      <c r="BI7" s="313"/>
      <c r="BJ7" s="313"/>
      <c r="BN7" s="314" t="s">
        <v>136</v>
      </c>
      <c r="BO7" s="314"/>
      <c r="BP7" s="314"/>
      <c r="BQ7" s="314"/>
      <c r="BR7" s="314"/>
      <c r="BS7" s="303" t="s">
        <v>359</v>
      </c>
      <c r="BT7" s="303"/>
      <c r="BU7" s="303"/>
      <c r="BV7" s="303"/>
      <c r="BW7" s="303"/>
      <c r="BX7" s="303"/>
      <c r="BY7" s="303"/>
      <c r="BZ7" s="303"/>
      <c r="CA7" s="304" t="s">
        <v>360</v>
      </c>
      <c r="CB7" s="305"/>
      <c r="CC7" s="305"/>
      <c r="CD7" s="305"/>
      <c r="CE7" s="305"/>
      <c r="CF7" s="305"/>
      <c r="CG7" s="305"/>
      <c r="CH7" s="306"/>
      <c r="CT7" s="310" t="s">
        <v>57</v>
      </c>
      <c r="CU7" s="310"/>
    </row>
    <row r="8" spans="2:104" ht="43.2" x14ac:dyDescent="0.55000000000000004">
      <c r="H8" s="77" t="s">
        <v>1</v>
      </c>
      <c r="I8" s="77" t="s">
        <v>4</v>
      </c>
      <c r="J8" s="77" t="s">
        <v>6</v>
      </c>
      <c r="K8" s="77" t="s">
        <v>283</v>
      </c>
      <c r="L8" s="77" t="s">
        <v>284</v>
      </c>
      <c r="M8" s="77" t="s">
        <v>285</v>
      </c>
      <c r="N8" s="77" t="s">
        <v>286</v>
      </c>
      <c r="O8" s="77" t="s">
        <v>287</v>
      </c>
      <c r="P8" s="77" t="s">
        <v>288</v>
      </c>
      <c r="Q8" s="77" t="s">
        <v>289</v>
      </c>
      <c r="R8" s="77" t="s">
        <v>290</v>
      </c>
      <c r="S8" s="77" t="s">
        <v>291</v>
      </c>
      <c r="T8" s="77" t="s">
        <v>292</v>
      </c>
      <c r="U8" s="77" t="s">
        <v>293</v>
      </c>
      <c r="V8" s="77" t="s">
        <v>295</v>
      </c>
      <c r="W8" s="77" t="s">
        <v>294</v>
      </c>
      <c r="X8" s="77" t="s">
        <v>296</v>
      </c>
      <c r="Y8" s="77" t="s">
        <v>297</v>
      </c>
      <c r="Z8" s="77" t="s">
        <v>298</v>
      </c>
      <c r="AA8" s="77" t="s">
        <v>299</v>
      </c>
      <c r="AB8" s="77" t="s">
        <v>300</v>
      </c>
      <c r="AC8" s="77" t="s">
        <v>301</v>
      </c>
      <c r="AD8" s="77" t="s">
        <v>302</v>
      </c>
      <c r="AE8" s="77" t="s">
        <v>303</v>
      </c>
      <c r="AF8" s="77" t="s">
        <v>304</v>
      </c>
      <c r="AG8" s="77" t="s">
        <v>305</v>
      </c>
      <c r="AH8" s="77" t="s">
        <v>306</v>
      </c>
      <c r="AI8" s="77" t="s">
        <v>307</v>
      </c>
      <c r="AJ8" s="77" t="s">
        <v>308</v>
      </c>
      <c r="AK8" s="77" t="s">
        <v>309</v>
      </c>
      <c r="AL8" s="77" t="s">
        <v>310</v>
      </c>
      <c r="AM8" s="77" t="s">
        <v>311</v>
      </c>
      <c r="AN8" s="77" t="s">
        <v>312</v>
      </c>
      <c r="AO8" s="77" t="s">
        <v>313</v>
      </c>
      <c r="AP8" s="77" t="s">
        <v>314</v>
      </c>
      <c r="AQ8" s="77" t="s">
        <v>315</v>
      </c>
      <c r="AR8" s="77" t="s">
        <v>282</v>
      </c>
      <c r="AS8" s="77" t="s">
        <v>316</v>
      </c>
      <c r="AT8" s="77" t="s">
        <v>317</v>
      </c>
      <c r="AU8" s="77" t="s">
        <v>318</v>
      </c>
      <c r="AV8" s="77" t="s">
        <v>319</v>
      </c>
      <c r="AW8" s="77" t="s">
        <v>320</v>
      </c>
      <c r="AX8" s="77" t="s">
        <v>321</v>
      </c>
      <c r="AY8" s="77" t="s">
        <v>322</v>
      </c>
      <c r="AZ8" s="77" t="s">
        <v>323</v>
      </c>
      <c r="BA8" s="77" t="s">
        <v>324</v>
      </c>
      <c r="BB8" s="77" t="s">
        <v>325</v>
      </c>
      <c r="BC8" s="77" t="s">
        <v>326</v>
      </c>
      <c r="BD8" s="77" t="s">
        <v>327</v>
      </c>
      <c r="BE8" s="77" t="s">
        <v>328</v>
      </c>
      <c r="BF8" s="77" t="s">
        <v>329</v>
      </c>
      <c r="BG8" s="77" t="s">
        <v>330</v>
      </c>
      <c r="BH8" s="77" t="s">
        <v>331</v>
      </c>
      <c r="BI8" s="77" t="s">
        <v>333</v>
      </c>
      <c r="BJ8" s="77" t="s">
        <v>334</v>
      </c>
      <c r="BK8" s="77" t="s">
        <v>335</v>
      </c>
      <c r="BL8" s="77" t="s">
        <v>336</v>
      </c>
      <c r="BM8" s="77" t="s">
        <v>337</v>
      </c>
      <c r="BN8" s="77" t="s">
        <v>338</v>
      </c>
      <c r="BO8" s="77" t="s">
        <v>339</v>
      </c>
      <c r="BP8" s="77" t="s">
        <v>340</v>
      </c>
      <c r="BQ8" s="77" t="s">
        <v>341</v>
      </c>
      <c r="BR8" s="77" t="s">
        <v>342</v>
      </c>
      <c r="BS8" s="77" t="s">
        <v>343</v>
      </c>
      <c r="BT8" s="77" t="s">
        <v>344</v>
      </c>
      <c r="BU8" s="77" t="s">
        <v>345</v>
      </c>
      <c r="BV8" s="77" t="s">
        <v>346</v>
      </c>
      <c r="BW8" s="77" t="s">
        <v>347</v>
      </c>
      <c r="BX8" s="77" t="s">
        <v>348</v>
      </c>
      <c r="BY8" s="77" t="s">
        <v>349</v>
      </c>
      <c r="BZ8" s="77" t="s">
        <v>350</v>
      </c>
      <c r="CA8" s="77" t="s">
        <v>351</v>
      </c>
      <c r="CB8" s="77" t="s">
        <v>352</v>
      </c>
      <c r="CC8" s="77" t="s">
        <v>353</v>
      </c>
      <c r="CD8" s="77" t="s">
        <v>354</v>
      </c>
      <c r="CE8" s="77" t="s">
        <v>355</v>
      </c>
      <c r="CF8" s="77" t="s">
        <v>356</v>
      </c>
      <c r="CG8" s="77" t="s">
        <v>357</v>
      </c>
      <c r="CH8" s="77" t="s">
        <v>358</v>
      </c>
      <c r="CI8" s="77" t="s">
        <v>361</v>
      </c>
      <c r="CJ8" s="77" t="s">
        <v>362</v>
      </c>
      <c r="CK8" s="77" t="s">
        <v>363</v>
      </c>
      <c r="CL8" s="77" t="s">
        <v>364</v>
      </c>
      <c r="CM8" s="77" t="s">
        <v>365</v>
      </c>
      <c r="CN8" s="77" t="s">
        <v>366</v>
      </c>
      <c r="CO8" s="77" t="s">
        <v>367</v>
      </c>
      <c r="CP8" s="77" t="s">
        <v>368</v>
      </c>
      <c r="CQ8" s="77" t="s">
        <v>369</v>
      </c>
      <c r="CR8" s="77" t="s">
        <v>370</v>
      </c>
      <c r="CS8" s="77" t="s">
        <v>371</v>
      </c>
      <c r="CT8" s="77" t="s">
        <v>372</v>
      </c>
      <c r="CU8" s="77" t="s">
        <v>373</v>
      </c>
      <c r="CV8" s="77" t="s">
        <v>374</v>
      </c>
      <c r="CW8" s="77" t="s">
        <v>375</v>
      </c>
      <c r="CX8" s="77" t="s">
        <v>376</v>
      </c>
      <c r="CY8" s="77" t="s">
        <v>377</v>
      </c>
      <c r="CZ8" s="77" t="s">
        <v>378</v>
      </c>
    </row>
    <row r="9" spans="2:104" x14ac:dyDescent="0.55000000000000004">
      <c r="H9" s="59" t="str">
        <f>IF('FORMULAIRE APPRENTISSAGE'!E21="","",'FORMULAIRE APPRENTISSAGE'!E21)</f>
        <v>* SÉLECTION OBLIGATOIRE *</v>
      </c>
      <c r="I9" s="59" t="str">
        <f>IF('FORMULAIRE APPRENTISSAGE'!I21="","",'FORMULAIRE APPRENTISSAGE'!I21)</f>
        <v>* SÉLECTION OBLIGATOIRE *</v>
      </c>
      <c r="J9" s="59" t="str">
        <f>IF('FORMULAIRE APPRENTISSAGE'!E25="","",'FORMULAIRE APPRENTISSAGE'!E25)</f>
        <v>* SAISIE OBLIGATOIRE *</v>
      </c>
      <c r="K9" s="59" t="str">
        <f>IF('FORMULAIRE APPRENTISSAGE'!D28="","",'FORMULAIRE APPRENTISSAGE'!D28)</f>
        <v>* SAISIE OBLIGATOIRE *</v>
      </c>
      <c r="L9" s="59" t="str">
        <f>IF('FORMULAIRE APPRENTISSAGE'!D29="","",'FORMULAIRE APPRENTISSAGE'!D29)</f>
        <v>* SAISIE OBLIGATOIRE *</v>
      </c>
      <c r="M9" s="59" t="str">
        <f>IF('FORMULAIRE APPRENTISSAGE'!D30="","",'FORMULAIRE APPRENTISSAGE'!D30)</f>
        <v>* SAISIE OBLIGATOIRE *</v>
      </c>
      <c r="N9" s="59" t="str">
        <f>IF('FORMULAIRE APPRENTISSAGE'!D31="","",'FORMULAIRE APPRENTISSAGE'!D31)</f>
        <v>* SAISIE OBLIGATOIRE *</v>
      </c>
      <c r="O9" s="59" t="str">
        <f>IF('FORMULAIRE APPRENTISSAGE'!D32="","",'FORMULAIRE APPRENTISSAGE'!D32)</f>
        <v>* SAISIE OBLIGATOIRE *</v>
      </c>
      <c r="P9" s="59" t="str">
        <f>IF('FORMULAIRE APPRENTISSAGE'!D33="","",'FORMULAIRE APPRENTISSAGE'!D33)</f>
        <v>* SAISIE OBLIGATOIRE *</v>
      </c>
      <c r="Q9" s="59" t="str">
        <f>IF('FORMULAIRE APPRENTISSAGE'!D34="","",'FORMULAIRE APPRENTISSAGE'!D34)</f>
        <v>* SAISIE OBLIGATOIRE *</v>
      </c>
      <c r="R9" s="72" t="str">
        <f>IF('FORMULAIRE APPRENTISSAGE'!I27="","",'FORMULAIRE APPRENTISSAGE'!I27)</f>
        <v>* SAISIE OBLIGATOIRE *</v>
      </c>
      <c r="S9" s="72" t="str">
        <f>IF('FORMULAIRE APPRENTISSAGE'!I29="","",'FORMULAIRE APPRENTISSAGE'!I29)</f>
        <v>* SAISIE OBLIGATOIRE *</v>
      </c>
      <c r="T9" s="72" t="str">
        <f>IF('FORMULAIRE APPRENTISSAGE'!I31="","",'FORMULAIRE APPRENTISSAGE'!I31)</f>
        <v>* SAISIE OBLIGATOIRE *</v>
      </c>
      <c r="U9" s="72" t="str">
        <f>IF('FORMULAIRE APPRENTISSAGE'!I33="","",'FORMULAIRE APPRENTISSAGE'!I33)</f>
        <v>* SAISIE OBLIGATOIRE *</v>
      </c>
      <c r="V9" s="59" t="str">
        <f>IF('FORMULAIRE APPRENTISSAGE'!E35="","",'FORMULAIRE APPRENTISSAGE'!E35)</f>
        <v>* SÉLECTION OBLIGATOIRE *</v>
      </c>
      <c r="W9" s="59" t="str">
        <f>IF('FORMULAIRE APPRENTISSAGE'!E36="","",'FORMULAIRE APPRENTISSAGE'!E36)</f>
        <v>* SÉLECTION OBLIGATOIRE *</v>
      </c>
      <c r="X9" s="59" t="str">
        <f>IF('FORMULAIRE APPRENTISSAGE'!G39="","",'FORMULAIRE APPRENTISSAGE'!G39)</f>
        <v>* SAISIE OBLIGATOIRE *</v>
      </c>
      <c r="Y9" s="59" t="str">
        <f>IF('FORMULAIRE APPRENTISSAGE'!G40="","",'FORMULAIRE APPRENTISSAGE'!G40)</f>
        <v>* SAISIE OBLIGATOIRE *</v>
      </c>
      <c r="Z9" s="59" t="str">
        <f>IF('FORMULAIRE APPRENTISSAGE'!G41="","",'FORMULAIRE APPRENTISSAGE'!G41)</f>
        <v>* SAISIE OBLIGATOIRE *</v>
      </c>
      <c r="AA9" s="59" t="str">
        <f>IF('FORMULAIRE APPRENTISSAGE'!G42="","",'FORMULAIRE APPRENTISSAGE'!G42)</f>
        <v>* SAISIE OBLIGATOIRE *</v>
      </c>
      <c r="AB9" s="59" t="str">
        <f>IF('FORMULAIRE APPRENTISSAGE'!G45="","",'FORMULAIRE APPRENTISSAGE'!G45)</f>
        <v>* SAISIE OBLIGATOIRE *</v>
      </c>
      <c r="AC9" s="59" t="str">
        <f>IF('FORMULAIRE APPRENTISSAGE'!G46="","",'FORMULAIRE APPRENTISSAGE'!G46)</f>
        <v>* SAISIE OBLIGATOIRE *</v>
      </c>
      <c r="AD9" s="59" t="str">
        <f>IF('FORMULAIRE APPRENTISSAGE'!G49="","",'FORMULAIRE APPRENTISSAGE'!G49)</f>
        <v>* SAISIE OBLIGATOIRE *</v>
      </c>
      <c r="AE9" s="59" t="str">
        <f>IF('FORMULAIRE APPRENTISSAGE'!G50="","",'FORMULAIRE APPRENTISSAGE'!G50)</f>
        <v>* SAISIE OBLIGATOIRE *</v>
      </c>
      <c r="AF9" s="59" t="str">
        <f>IF('FORMULAIRE APPRENTISSAGE'!G51="","",'FORMULAIRE APPRENTISSAGE'!G51)</f>
        <v>* SAISIE OBLIGATOIRE *</v>
      </c>
      <c r="AG9" s="59" t="str">
        <f>IF('FORMULAIRE APPRENTISSAGE'!G52="","",'FORMULAIRE APPRENTISSAGE'!G52)</f>
        <v>* SAISIE OBLIGATOIRE *</v>
      </c>
      <c r="AH9" s="59" t="str">
        <f>IF('FORMULAIRE APPRENTISSAGE'!D56="","",'FORMULAIRE APPRENTISSAGE'!D56)</f>
        <v>* SAISIE OBLIGATOIRE *</v>
      </c>
      <c r="AI9" s="59" t="str">
        <f>IF('FORMULAIRE APPRENTISSAGE'!H56="","",'FORMULAIRE APPRENTISSAGE'!H56)</f>
        <v>* SAISIE OBLIGATOIRE *</v>
      </c>
      <c r="AJ9" s="59" t="str">
        <f>IF('FORMULAIRE APPRENTISSAGE'!E57="","",'FORMULAIRE APPRENTISSAGE'!E57)</f>
        <v>* SAISIE OBLIGATOIRE *</v>
      </c>
      <c r="AK9" s="59" t="str">
        <f>IF('FORMULAIRE APPRENTISSAGE'!D60="","",'FORMULAIRE APPRENTISSAGE'!D60)</f>
        <v>* SAISIE OBLIGATOIRE *</v>
      </c>
      <c r="AL9" s="59" t="str">
        <f>IF('FORMULAIRE APPRENTISSAGE'!D61="","",'FORMULAIRE APPRENTISSAGE'!D61)</f>
        <v>* SAISIE OBLIGATOIRE *</v>
      </c>
      <c r="AM9" s="59" t="str">
        <f>IF('FORMULAIRE APPRENTISSAGE'!D62="","",'FORMULAIRE APPRENTISSAGE'!D62)</f>
        <v>* SAISIE OBLIGATOIRE *</v>
      </c>
      <c r="AN9" s="59" t="str">
        <f>IF('FORMULAIRE APPRENTISSAGE'!D63="","",'FORMULAIRE APPRENTISSAGE'!D63)</f>
        <v>* SAISIE OBLIGATOIRE *</v>
      </c>
      <c r="AO9" s="59" t="str">
        <f>IF('FORMULAIRE APPRENTISSAGE'!D64="","",'FORMULAIRE APPRENTISSAGE'!D64)</f>
        <v>* SAISIE OBLIGATOIRE *</v>
      </c>
      <c r="AP9" s="59" t="str">
        <f>IF('FORMULAIRE APPRENTISSAGE'!D65="","",'FORMULAIRE APPRENTISSAGE'!D65)</f>
        <v>* SAISIE OBLIGATOIRE *</v>
      </c>
      <c r="AQ9" s="59" t="str">
        <f>IF('FORMULAIRE APPRENTISSAGE'!D66="","",'FORMULAIRE APPRENTISSAGE'!D66)</f>
        <v>* SAISIE OBLIGATOIRE *</v>
      </c>
      <c r="AR9" s="59" t="str">
        <f>IF('FORMULAIRE APPRENTISSAGE'!E67="","",'FORMULAIRE APPRENTISSAGE'!E67)</f>
        <v>* A saisir ENTIÈREMENT *</v>
      </c>
      <c r="AS9" s="59" t="str">
        <f>IF('FORMULAIRE APPRENTISSAGE'!D69="","",'FORMULAIRE APPRENTISSAGE'!D69)</f>
        <v>* A saisir si apprenti mineur non émancipé *</v>
      </c>
      <c r="AT9" s="59" t="str">
        <f>IF('FORMULAIRE APPRENTISSAGE'!D70="","",'FORMULAIRE APPRENTISSAGE'!D70)</f>
        <v>* A saisir si apprenti mineur non émancipé *</v>
      </c>
      <c r="AU9" s="59" t="str">
        <f>IF('FORMULAIRE APPRENTISSAGE'!D71="","",'FORMULAIRE APPRENTISSAGE'!D71)</f>
        <v>* A saisir si apprenti mineur non émancipé *</v>
      </c>
      <c r="AV9" s="59" t="str">
        <f>IF('FORMULAIRE APPRENTISSAGE'!D72="","",'FORMULAIRE APPRENTISSAGE'!D72)</f>
        <v>* A saisir si apprenti mineur non émancipé *</v>
      </c>
      <c r="AW9" s="59" t="str">
        <f>IF('FORMULAIRE APPRENTISSAGE'!D73="","",'FORMULAIRE APPRENTISSAGE'!D73)</f>
        <v>* A saisir si apprenti mineur non émancipé *</v>
      </c>
      <c r="AX9" s="59" t="str">
        <f>IF('FORMULAIRE APPRENTISSAGE'!D74="","",'FORMULAIRE APPRENTISSAGE'!D74)</f>
        <v>* A saisir si apprenti mineur non émancipé *</v>
      </c>
      <c r="AY9" s="59" t="str">
        <f>IF('FORMULAIRE APPRENTISSAGE'!D75="","",'FORMULAIRE APPRENTISSAGE'!D75)</f>
        <v>* A saisir si apprenti mineur non émancipé *</v>
      </c>
      <c r="AZ9" s="59" t="str">
        <f>IF('FORMULAIRE APPRENTISSAGE'!D76="","",'FORMULAIRE APPRENTISSAGE'!D76)</f>
        <v>* A saisir si apprenti mineur non émancipé *</v>
      </c>
      <c r="BA9" s="59" t="str">
        <f>IF('FORMULAIRE APPRENTISSAGE'!D77="","",'FORMULAIRE APPRENTISSAGE'!D77)</f>
        <v>* A saisir si apprenti mineur non émancipé *</v>
      </c>
      <c r="BB9" s="59" t="str">
        <f>IF('FORMULAIRE APPRENTISSAGE'!J59="","",'FORMULAIRE APPRENTISSAGE'!J59)</f>
        <v>* SÉLECTION OBLIGATOIRE *</v>
      </c>
      <c r="BC9" s="73" t="str">
        <f>IF('FORMULAIRE APPRENTISSAGE'!J60="","",'FORMULAIRE APPRENTISSAGE'!J60)</f>
        <v>* SAISIE OBLIGATOIRE *</v>
      </c>
      <c r="BD9" s="59" t="str">
        <f>IF('FORMULAIRE APPRENTISSAGE'!J61="","",'FORMULAIRE APPRENTISSAGE'!J61)</f>
        <v>* SAISIE OBLIGATOIRE *</v>
      </c>
      <c r="BE9" s="59" t="str">
        <f>IF('FORMULAIRE APPRENTISSAGE'!J62="","",'FORMULAIRE APPRENTISSAGE'!J62)</f>
        <v>* SAISIE OBLIGATOIRE *</v>
      </c>
      <c r="BF9" s="59" t="str">
        <f>IF('FORMULAIRE APPRENTISSAGE'!J63="","",'FORMULAIRE APPRENTISSAGE'!J63)</f>
        <v>* SÉLECTION OBLIGATOIRE *</v>
      </c>
      <c r="BG9" s="59" t="str">
        <f>IF('FORMULAIRE APPRENTISSAGE'!J64="","",'FORMULAIRE APPRENTISSAGE'!J64)</f>
        <v>* SÉLECTION OBLIGATOIRE *</v>
      </c>
      <c r="BH9" s="59" t="str">
        <f>IF('FORMULAIRE APPRENTISSAGE'!J66="","",'FORMULAIRE APPRENTISSAGE'!J66)</f>
        <v>* SÉLECTION OBLIGATOIRE *</v>
      </c>
      <c r="BI9" s="59" t="str">
        <f>IF('FORMULAIRE APPRENTISSAGE'!J69="","",'FORMULAIRE APPRENTISSAGE'!J69)</f>
        <v/>
      </c>
      <c r="BJ9" s="59" t="str">
        <f>IF('FORMULAIRE APPRENTISSAGE'!J70="","",'FORMULAIRE APPRENTISSAGE'!J70)</f>
        <v/>
      </c>
      <c r="BK9" s="59" t="str">
        <f>IF('FORMULAIRE APPRENTISSAGE'!J71="","",'FORMULAIRE APPRENTISSAGE'!J71)</f>
        <v>* SÉLECTION OBLIGATOIRE *</v>
      </c>
      <c r="BL9" s="59" t="str">
        <f>IF('FORMULAIRE APPRENTISSAGE'!J73="","",'FORMULAIRE APPRENTISSAGE'!J73)</f>
        <v>* SÉLECTION OBLIGATOIRE *</v>
      </c>
      <c r="BM9" s="59" t="str">
        <f>IF('FORMULAIRE APPRENTISSAGE'!J75="","",'FORMULAIRE APPRENTISSAGE'!J75)</f>
        <v>* SÉLECTION OBLIGATOIRE *</v>
      </c>
      <c r="BN9" s="59" t="str">
        <f>IF('FORMULAIRE APPRENTISSAGE'!E80="","",'FORMULAIRE APPRENTISSAGE'!E80)</f>
        <v>* SÉLECTION OBLIGATOIRE *</v>
      </c>
      <c r="BO9" s="59" t="str">
        <f>IF('FORMULAIRE APPRENTISSAGE'!E82="","",'FORMULAIRE APPRENTISSAGE'!E82)</f>
        <v>* SÉLECTION OBLIGATOIRE *</v>
      </c>
      <c r="BP9" s="59" t="str">
        <f>IF('FORMULAIRE APPRENTISSAGE'!E84="","",'FORMULAIRE APPRENTISSAGE'!E84)</f>
        <v>* SÉLECTION OBLIGATOIRE *</v>
      </c>
      <c r="BQ9" s="59" t="str">
        <f>IF('FORMULAIRE APPRENTISSAGE'!E86="","",'FORMULAIRE APPRENTISSAGE'!E86)</f>
        <v>* SAISIE OBLIGATOIRE *</v>
      </c>
      <c r="BR9" s="59" t="str">
        <f>IF('FORMULAIRE APPRENTISSAGE'!E88="","",'FORMULAIRE APPRENTISSAGE'!E88)</f>
        <v>* SÉLECTION OBLIGATOIRE *</v>
      </c>
      <c r="BS9" s="59" t="str">
        <f>IF('FORMULAIRE APPRENTISSAGE'!E94="","",'FORMULAIRE APPRENTISSAGE'!E94)</f>
        <v>* SAISIE OBLIGATOIRE *</v>
      </c>
      <c r="BT9" s="59" t="str">
        <f>IF('FORMULAIRE APPRENTISSAGE'!E95="","",'FORMULAIRE APPRENTISSAGE'!E95)</f>
        <v>* SAISIE OBLIGATOIRE *</v>
      </c>
      <c r="BU9" s="73" t="str">
        <f>IF('FORMULAIRE APPRENTISSAGE'!E96="","",'FORMULAIRE APPRENTISSAGE'!E96)</f>
        <v>* SAISIE OBLIGATOIRE *</v>
      </c>
      <c r="BV9" s="59" t="str">
        <f>IF('FORMULAIRE APPRENTISSAGE'!E98="","",'FORMULAIRE APPRENTISSAGE'!E98)</f>
        <v>* SAISIE OBLIGATOIRE *</v>
      </c>
      <c r="BW9" s="59" t="str">
        <f>IF('FORMULAIRE APPRENTISSAGE'!E99="","",'FORMULAIRE APPRENTISSAGE'!E99)</f>
        <v>* SAISIE OBLIGATOIRE *</v>
      </c>
      <c r="BX9" s="59" t="str">
        <f>IF('FORMULAIRE APPRENTISSAGE'!E100="","",'FORMULAIRE APPRENTISSAGE'!E100)</f>
        <v>* SÉLECTION OBLIGATOIRE *</v>
      </c>
      <c r="BY9" s="59" t="str">
        <f>IF('FORMULAIRE APPRENTISSAGE'!E101="","",'FORMULAIRE APPRENTISSAGE'!E101)</f>
        <v>* SAISIE OBLIGATOIRE *</v>
      </c>
      <c r="BZ9" s="59" t="str">
        <f>IF('FORMULAIRE APPRENTISSAGE'!E102="","",'FORMULAIRE APPRENTISSAGE'!E102)</f>
        <v>* SAISIE OBLIGATOIRE *</v>
      </c>
      <c r="CA9" s="59" t="str">
        <f>IF('FORMULAIRE APPRENTISSAGE'!I94="","",'FORMULAIRE APPRENTISSAGE'!I94)</f>
        <v/>
      </c>
      <c r="CB9" s="59" t="str">
        <f>IF('FORMULAIRE APPRENTISSAGE'!I95="","",'FORMULAIRE APPRENTISSAGE'!I95)</f>
        <v/>
      </c>
      <c r="CC9" s="73" t="str">
        <f>IF('FORMULAIRE APPRENTISSAGE'!I96="","",'FORMULAIRE APPRENTISSAGE'!I96)</f>
        <v/>
      </c>
      <c r="CD9" s="59" t="str">
        <f>IF('FORMULAIRE APPRENTISSAGE'!I98="","",'FORMULAIRE APPRENTISSAGE'!I98)</f>
        <v/>
      </c>
      <c r="CE9" s="59" t="str">
        <f>IF('FORMULAIRE APPRENTISSAGE'!I99="","",'FORMULAIRE APPRENTISSAGE'!I99)</f>
        <v/>
      </c>
      <c r="CF9" s="59" t="str">
        <f>IF('FORMULAIRE APPRENTISSAGE'!I100="","",'FORMULAIRE APPRENTISSAGE'!I100)</f>
        <v/>
      </c>
      <c r="CG9" s="59" t="str">
        <f>IF('FORMULAIRE APPRENTISSAGE'!I101="","",'FORMULAIRE APPRENTISSAGE'!I101)</f>
        <v/>
      </c>
      <c r="CH9" s="59" t="str">
        <f>IF('FORMULAIRE APPRENTISSAGE'!I102="","",'FORMULAIRE APPRENTISSAGE'!I102)</f>
        <v/>
      </c>
      <c r="CI9" s="59" t="str">
        <f>IF('FORMULAIRE APPRENTISSAGE'!F106="","",'FORMULAIRE APPRENTISSAGE'!F106)</f>
        <v>* SÉLECTION OBLIGATOIRE *</v>
      </c>
      <c r="CJ9" s="74" t="str">
        <f>IF('FORMULAIRE APPRENTISSAGE'!J107="","",'FORMULAIRE APPRENTISSAGE'!J107)</f>
        <v/>
      </c>
      <c r="CK9" s="75">
        <f>IF('FORMULAIRE APPRENTISSAGE'!J108="","",'FORMULAIRE APPRENTISSAGE'!J108)</f>
        <v>0</v>
      </c>
      <c r="CL9" s="59" t="str">
        <f>IF('FORMULAIRE APPRENTISSAGE'!G110="","",'FORMULAIRE APPRENTISSAGE'!G110)</f>
        <v>* SÉLECTION OBLIGATOIRE *</v>
      </c>
      <c r="CM9" s="59" t="str">
        <f>IF('FORMULAIRE APPRENTISSAGE'!G111="","",'FORMULAIRE APPRENTISSAGE'!G111)</f>
        <v>* SÉLECTION OBLIGATOIRE *</v>
      </c>
      <c r="CN9" s="73">
        <f>IF('FORMULAIRE APPRENTISSAGE'!G113="","",'FORMULAIRE APPRENTISSAGE'!G113)</f>
        <v>39692</v>
      </c>
      <c r="CO9" s="73">
        <f>IF('FORMULAIRE APPRENTISSAGE'!G114="","",'FORMULAIRE APPRENTISSAGE'!G114)</f>
        <v>40056</v>
      </c>
      <c r="CP9" s="76" t="str">
        <f>IF('FORMULAIRE APPRENTISSAGE'!G116="","",'FORMULAIRE APPRENTISSAGE'!G116)</f>
        <v>* SÉLECTION OBLIGATOIRE *</v>
      </c>
      <c r="CQ9" s="76" t="str">
        <f>IF('FORMULAIRE APPRENTISSAGE'!G117="","",'FORMULAIRE APPRENTISSAGE'!G117)</f>
        <v>* SAISIE OBLIGATOIRE *</v>
      </c>
      <c r="CR9" s="76" t="str">
        <f>IF('FORMULAIRE APPRENTISSAGE'!G118="","",'FORMULAIRE APPRENTISSAGE'!G118)</f>
        <v>* SAISIE OBLIGATOIRE *</v>
      </c>
      <c r="CS9" s="59" t="str">
        <f>IF('FORMULAIRE APPRENTISSAGE'!G119="","",'FORMULAIRE APPRENTISSAGE'!G119)</f>
        <v>* SÉLECTION OBLIGATOIRE *</v>
      </c>
      <c r="CT9" s="76">
        <f>IF('FORMULAIRE APPRENTISSAGE'!D122="","",'FORMULAIRE APPRENTISSAGE'!D122)</f>
        <v>0</v>
      </c>
      <c r="CU9" s="76">
        <f>IF('FORMULAIRE APPRENTISSAGE'!G122="","",'FORMULAIRE APPRENTISSAGE'!G122)</f>
        <v>0</v>
      </c>
      <c r="CV9" s="59" t="str">
        <f>IF('FORMULAIRE APPRENTISSAGE'!G126="","",'FORMULAIRE APPRENTISSAGE'!G126)</f>
        <v>* SÉLECTION OBLIGATOIRE *</v>
      </c>
      <c r="CW9" s="59" t="str">
        <f>IF('FORMULAIRE APPRENTISSAGE'!G128="","",'FORMULAIRE APPRENTISSAGE'!G128)</f>
        <v>* SÉLECTION OBLIGATOIRE *</v>
      </c>
      <c r="CX9" s="59" t="str">
        <f>IF('FORMULAIRE APPRENTISSAGE'!G129="","",'FORMULAIRE APPRENTISSAGE'!G129)</f>
        <v/>
      </c>
      <c r="CY9" s="59" t="str">
        <f>IF('FORMULAIRE APPRENTISSAGE'!G131="","",'FORMULAIRE APPRENTISSAGE'!G131)</f>
        <v>* SÉLECTION OBLIGATOIRE *</v>
      </c>
      <c r="CZ9" s="59" t="str">
        <f>IF('FORMULAIRE APPRENTISSAGE'!G132="","",'FORMULAIRE APPRENTISSAGE'!G132)</f>
        <v/>
      </c>
    </row>
    <row r="20" spans="2:2" x14ac:dyDescent="0.55000000000000004">
      <c r="B20" t="s">
        <v>381</v>
      </c>
    </row>
  </sheetData>
  <mergeCells count="16">
    <mergeCell ref="AS7:BA7"/>
    <mergeCell ref="BH7:BJ7"/>
    <mergeCell ref="BN7:BR7"/>
    <mergeCell ref="AH6:BR6"/>
    <mergeCell ref="AB7:AC7"/>
    <mergeCell ref="AD7:AG7"/>
    <mergeCell ref="J6:AG6"/>
    <mergeCell ref="AK7:AQ7"/>
    <mergeCell ref="K7:Q7"/>
    <mergeCell ref="X7:AA7"/>
    <mergeCell ref="CV6:CZ6"/>
    <mergeCell ref="BS7:BZ7"/>
    <mergeCell ref="CA7:CH7"/>
    <mergeCell ref="BS6:CH6"/>
    <mergeCell ref="CT7:CU7"/>
    <mergeCell ref="CI6:CU6"/>
  </mergeCells>
  <phoneticPr fontId="27" type="noConversion"/>
  <conditionalFormatting sqref="H2:CZ2">
    <cfRule type="cellIs" dxfId="3" priority="3" operator="equal">
      <formula>"FACULTATIF"</formula>
    </cfRule>
    <cfRule type="cellIs" dxfId="2" priority="4" operator="equal">
      <formula>"OBLIGATOIRE"</formula>
    </cfRule>
  </conditionalFormatting>
  <conditionalFormatting sqref="H3:CZ3">
    <cfRule type="cellIs" dxfId="1" priority="1" operator="equal">
      <formula>"OK"</formula>
    </cfRule>
    <cfRule type="cellIs" dxfId="0" priority="2" operator="equal">
      <formula>"PAS OK"</formula>
    </cfRule>
  </conditionalFormatting>
  <dataValidations count="1">
    <dataValidation type="list" allowBlank="1" showInputMessage="1" showErrorMessage="1" sqref="H2:CZ2 D3:D4" xr:uid="{E7B6C694-DB12-4003-92CC-95FD885791B1}">
      <formula1>INDIRECT("tb_Obligatoire_Facultatif[OBL_FAC]")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352AB-5B19-4D44-A29F-BD47526A4F9B}">
  <sheetPr codeName="Feuil2"/>
  <dimension ref="A3:AC34"/>
  <sheetViews>
    <sheetView topLeftCell="X1" zoomScale="94" workbookViewId="0">
      <selection activeCell="Z19" sqref="Z19"/>
    </sheetView>
  </sheetViews>
  <sheetFormatPr baseColWidth="10" defaultRowHeight="14.4" x14ac:dyDescent="0.55000000000000004"/>
  <cols>
    <col min="1" max="1" width="4.68359375" style="55" customWidth="1"/>
    <col min="2" max="2" width="26.26171875" bestFit="1" customWidth="1"/>
    <col min="3" max="3" width="4.68359375" style="55" customWidth="1"/>
    <col min="4" max="4" width="26.26171875" bestFit="1" customWidth="1"/>
    <col min="5" max="5" width="4.68359375" style="55" customWidth="1"/>
    <col min="6" max="6" width="104.578125" bestFit="1" customWidth="1"/>
    <col min="7" max="7" width="4.68359375" style="55" customWidth="1"/>
    <col min="8" max="8" width="64.26171875" bestFit="1" customWidth="1"/>
    <col min="9" max="9" width="4.68359375" style="55" customWidth="1"/>
    <col min="10" max="10" width="32.83984375" bestFit="1" customWidth="1"/>
    <col min="11" max="11" width="4.68359375" style="55" customWidth="1"/>
    <col min="12" max="12" width="26.26171875" bestFit="1" customWidth="1"/>
    <col min="13" max="13" width="4.68359375" style="55" customWidth="1"/>
    <col min="14" max="14" width="56.15625" bestFit="1" customWidth="1"/>
    <col min="15" max="15" width="4.68359375" style="55" customWidth="1"/>
    <col min="16" max="16" width="54.83984375" bestFit="1" customWidth="1"/>
    <col min="17" max="17" width="4.68359375" style="55" customWidth="1"/>
    <col min="18" max="18" width="116.15625" bestFit="1" customWidth="1"/>
    <col min="19" max="19" width="4.68359375" style="55" customWidth="1"/>
    <col min="20" max="20" width="78.26171875" bestFit="1" customWidth="1"/>
    <col min="21" max="21" width="4.68359375" style="55" customWidth="1"/>
    <col min="22" max="22" width="95.83984375" bestFit="1" customWidth="1"/>
    <col min="23" max="23" width="4.68359375" style="55" customWidth="1"/>
    <col min="24" max="24" width="65.83984375" bestFit="1" customWidth="1"/>
    <col min="25" max="25" width="4.68359375" style="55" customWidth="1"/>
    <col min="26" max="26" width="100.26171875" bestFit="1" customWidth="1"/>
    <col min="27" max="27" width="17" bestFit="1" customWidth="1"/>
    <col min="28" max="28" width="4.68359375" style="55" customWidth="1"/>
    <col min="29" max="29" width="73.26171875" bestFit="1" customWidth="1"/>
  </cols>
  <sheetData>
    <row r="3" spans="2:29" x14ac:dyDescent="0.55000000000000004">
      <c r="B3" t="s">
        <v>1</v>
      </c>
      <c r="D3" t="s">
        <v>4</v>
      </c>
      <c r="F3" t="s">
        <v>16</v>
      </c>
      <c r="H3" t="s">
        <v>18</v>
      </c>
      <c r="J3" t="s">
        <v>28</v>
      </c>
      <c r="L3" t="s">
        <v>32</v>
      </c>
      <c r="N3" t="s">
        <v>37</v>
      </c>
      <c r="P3" t="s">
        <v>40</v>
      </c>
      <c r="R3" t="s">
        <v>41</v>
      </c>
      <c r="T3" t="s">
        <v>42</v>
      </c>
      <c r="V3" t="s">
        <v>120</v>
      </c>
      <c r="X3" t="s">
        <v>121</v>
      </c>
      <c r="Z3" t="s">
        <v>122</v>
      </c>
      <c r="AA3" t="s">
        <v>132</v>
      </c>
      <c r="AC3" t="s">
        <v>123</v>
      </c>
    </row>
    <row r="4" spans="2:29" x14ac:dyDescent="0.55000000000000004">
      <c r="B4" t="s">
        <v>178</v>
      </c>
      <c r="D4" t="s">
        <v>178</v>
      </c>
      <c r="F4" t="s">
        <v>178</v>
      </c>
      <c r="H4" t="s">
        <v>178</v>
      </c>
      <c r="J4" t="s">
        <v>178</v>
      </c>
      <c r="L4" t="s">
        <v>178</v>
      </c>
      <c r="N4" t="s">
        <v>178</v>
      </c>
      <c r="P4" t="s">
        <v>178</v>
      </c>
      <c r="R4" t="s">
        <v>178</v>
      </c>
      <c r="T4" t="s">
        <v>178</v>
      </c>
      <c r="V4" t="s">
        <v>178</v>
      </c>
      <c r="X4" t="s">
        <v>178</v>
      </c>
      <c r="Z4" t="s">
        <v>178</v>
      </c>
      <c r="AC4" t="s">
        <v>178</v>
      </c>
    </row>
    <row r="5" spans="2:29" x14ac:dyDescent="0.55000000000000004">
      <c r="B5" t="s">
        <v>2</v>
      </c>
      <c r="D5" t="s">
        <v>5</v>
      </c>
      <c r="F5" t="s">
        <v>72</v>
      </c>
      <c r="H5" t="s">
        <v>87</v>
      </c>
      <c r="J5" t="s">
        <v>30</v>
      </c>
      <c r="L5" t="s">
        <v>33</v>
      </c>
      <c r="N5" t="s">
        <v>39</v>
      </c>
      <c r="P5" t="s">
        <v>249</v>
      </c>
      <c r="R5" s="1" t="s">
        <v>106</v>
      </c>
      <c r="T5" t="s">
        <v>116</v>
      </c>
      <c r="V5" t="s">
        <v>269</v>
      </c>
      <c r="X5" t="s">
        <v>133</v>
      </c>
      <c r="Z5" t="s">
        <v>196</v>
      </c>
      <c r="AC5" t="s">
        <v>130</v>
      </c>
    </row>
    <row r="6" spans="2:29" x14ac:dyDescent="0.55000000000000004">
      <c r="B6" t="s">
        <v>3</v>
      </c>
      <c r="D6" t="s">
        <v>210</v>
      </c>
      <c r="F6" t="s">
        <v>73</v>
      </c>
      <c r="H6" t="s">
        <v>88</v>
      </c>
      <c r="J6" t="s">
        <v>29</v>
      </c>
      <c r="L6" t="s">
        <v>34</v>
      </c>
      <c r="N6" t="s">
        <v>38</v>
      </c>
      <c r="P6" t="s">
        <v>92</v>
      </c>
      <c r="R6" s="1" t="s">
        <v>107</v>
      </c>
      <c r="T6" t="s">
        <v>211</v>
      </c>
      <c r="V6" t="s">
        <v>271</v>
      </c>
      <c r="X6" t="s">
        <v>273</v>
      </c>
      <c r="Z6" t="s">
        <v>231</v>
      </c>
      <c r="AC6" t="s">
        <v>179</v>
      </c>
    </row>
    <row r="7" spans="2:29" x14ac:dyDescent="0.55000000000000004">
      <c r="F7" t="s">
        <v>74</v>
      </c>
      <c r="H7" t="s">
        <v>89</v>
      </c>
      <c r="P7" t="s">
        <v>258</v>
      </c>
      <c r="R7" s="1" t="s">
        <v>108</v>
      </c>
      <c r="T7" t="s">
        <v>117</v>
      </c>
      <c r="V7" t="s">
        <v>272</v>
      </c>
      <c r="X7" t="s">
        <v>274</v>
      </c>
      <c r="Z7" t="s">
        <v>393</v>
      </c>
      <c r="AC7" t="s">
        <v>126</v>
      </c>
    </row>
    <row r="8" spans="2:29" ht="15" customHeight="1" x14ac:dyDescent="0.55000000000000004">
      <c r="F8" t="s">
        <v>75</v>
      </c>
      <c r="H8" t="s">
        <v>90</v>
      </c>
      <c r="P8" t="s">
        <v>259</v>
      </c>
      <c r="R8" s="1" t="s">
        <v>109</v>
      </c>
      <c r="T8" t="s">
        <v>118</v>
      </c>
      <c r="V8" t="s">
        <v>270</v>
      </c>
      <c r="X8" t="s">
        <v>275</v>
      </c>
      <c r="Z8" t="s">
        <v>197</v>
      </c>
      <c r="AA8">
        <v>44633511</v>
      </c>
      <c r="AC8" t="s">
        <v>208</v>
      </c>
    </row>
    <row r="9" spans="2:29" x14ac:dyDescent="0.55000000000000004">
      <c r="F9" t="s">
        <v>76</v>
      </c>
      <c r="H9" t="s">
        <v>91</v>
      </c>
      <c r="P9" t="s">
        <v>260</v>
      </c>
      <c r="R9" s="1" t="s">
        <v>110</v>
      </c>
      <c r="T9" t="s">
        <v>119</v>
      </c>
      <c r="X9" t="s">
        <v>276</v>
      </c>
      <c r="Z9" t="s">
        <v>392</v>
      </c>
      <c r="AC9" t="s">
        <v>219</v>
      </c>
    </row>
    <row r="10" spans="2:29" x14ac:dyDescent="0.55000000000000004">
      <c r="B10" t="s">
        <v>239</v>
      </c>
      <c r="F10" t="s">
        <v>77</v>
      </c>
      <c r="P10" t="s">
        <v>93</v>
      </c>
      <c r="R10" s="1" t="s">
        <v>111</v>
      </c>
      <c r="T10" t="s">
        <v>212</v>
      </c>
      <c r="X10" t="s">
        <v>277</v>
      </c>
      <c r="Z10" s="86" t="s">
        <v>198</v>
      </c>
      <c r="AA10">
        <v>44633506</v>
      </c>
      <c r="AC10" t="s">
        <v>209</v>
      </c>
    </row>
    <row r="11" spans="2:29" x14ac:dyDescent="0.55000000000000004">
      <c r="B11" t="s">
        <v>178</v>
      </c>
      <c r="F11" t="s">
        <v>78</v>
      </c>
      <c r="P11" t="s">
        <v>250</v>
      </c>
      <c r="R11" s="1" t="s">
        <v>112</v>
      </c>
      <c r="T11" t="s">
        <v>217</v>
      </c>
      <c r="X11" t="s">
        <v>278</v>
      </c>
      <c r="Z11" t="s">
        <v>199</v>
      </c>
      <c r="AA11">
        <v>44633526</v>
      </c>
      <c r="AC11" t="s">
        <v>228</v>
      </c>
    </row>
    <row r="12" spans="2:29" x14ac:dyDescent="0.55000000000000004">
      <c r="B12" t="s">
        <v>240</v>
      </c>
      <c r="F12" t="s">
        <v>79</v>
      </c>
      <c r="J12" t="s">
        <v>50</v>
      </c>
      <c r="L12" s="51" t="s">
        <v>180</v>
      </c>
      <c r="N12" t="s">
        <v>224</v>
      </c>
      <c r="P12" t="s">
        <v>94</v>
      </c>
      <c r="R12" s="1" t="s">
        <v>113</v>
      </c>
      <c r="T12" t="s">
        <v>218</v>
      </c>
      <c r="Z12" t="s">
        <v>200</v>
      </c>
      <c r="AC12" t="s">
        <v>229</v>
      </c>
    </row>
    <row r="13" spans="2:29" x14ac:dyDescent="0.55000000000000004">
      <c r="B13" t="s">
        <v>241</v>
      </c>
      <c r="F13" t="s">
        <v>80</v>
      </c>
      <c r="J13" t="s">
        <v>178</v>
      </c>
      <c r="L13" t="s">
        <v>178</v>
      </c>
      <c r="N13" t="s">
        <v>178</v>
      </c>
      <c r="P13" t="s">
        <v>95</v>
      </c>
      <c r="R13" t="s">
        <v>114</v>
      </c>
      <c r="T13" t="s">
        <v>213</v>
      </c>
      <c r="Z13" t="s">
        <v>230</v>
      </c>
      <c r="AC13" t="s">
        <v>131</v>
      </c>
    </row>
    <row r="14" spans="2:29" x14ac:dyDescent="0.55000000000000004">
      <c r="F14" t="s">
        <v>81</v>
      </c>
      <c r="J14" t="s">
        <v>51</v>
      </c>
      <c r="L14" s="50" t="s">
        <v>181</v>
      </c>
      <c r="N14" t="s">
        <v>227</v>
      </c>
      <c r="P14" t="s">
        <v>232</v>
      </c>
      <c r="R14" t="s">
        <v>115</v>
      </c>
      <c r="T14" t="s">
        <v>214</v>
      </c>
      <c r="Z14" t="s">
        <v>201</v>
      </c>
      <c r="AA14">
        <v>44633501</v>
      </c>
      <c r="AC14" t="s">
        <v>127</v>
      </c>
    </row>
    <row r="15" spans="2:29" x14ac:dyDescent="0.55000000000000004">
      <c r="B15" t="str" cm="1">
        <f t="array" aca="1" ref="B15:B17" ca="1">INDIRECT("SMIC_SMC[SMIC _ SMC]")</f>
        <v>* SÉLECTION OBLIGATOIRE *</v>
      </c>
      <c r="F15" t="s">
        <v>82</v>
      </c>
      <c r="J15" t="s">
        <v>52</v>
      </c>
      <c r="L15" s="50" t="s">
        <v>182</v>
      </c>
      <c r="N15" t="s">
        <v>263</v>
      </c>
      <c r="P15" t="s">
        <v>160</v>
      </c>
      <c r="T15" t="s">
        <v>216</v>
      </c>
      <c r="Z15" t="s">
        <v>391</v>
      </c>
      <c r="AC15" t="s">
        <v>124</v>
      </c>
    </row>
    <row r="16" spans="2:29" x14ac:dyDescent="0.55000000000000004">
      <c r="B16" t="str">
        <f ca="1"/>
        <v>SMIC</v>
      </c>
      <c r="F16" t="s">
        <v>83</v>
      </c>
      <c r="J16" t="s">
        <v>165</v>
      </c>
      <c r="L16" s="50" t="s">
        <v>183</v>
      </c>
      <c r="N16" t="s">
        <v>264</v>
      </c>
      <c r="P16" t="s">
        <v>251</v>
      </c>
      <c r="T16" t="s">
        <v>215</v>
      </c>
      <c r="Z16" t="s">
        <v>235</v>
      </c>
      <c r="AC16" t="s">
        <v>128</v>
      </c>
    </row>
    <row r="17" spans="2:29" x14ac:dyDescent="0.55000000000000004">
      <c r="B17" t="str">
        <f ca="1"/>
        <v>SMC</v>
      </c>
      <c r="F17" t="s">
        <v>84</v>
      </c>
      <c r="L17" s="50" t="s">
        <v>184</v>
      </c>
      <c r="N17" t="s">
        <v>265</v>
      </c>
      <c r="P17" t="s">
        <v>96</v>
      </c>
      <c r="Z17" t="s">
        <v>236</v>
      </c>
      <c r="AC17" t="s">
        <v>125</v>
      </c>
    </row>
    <row r="18" spans="2:29" x14ac:dyDescent="0.55000000000000004">
      <c r="F18" t="s">
        <v>85</v>
      </c>
      <c r="L18" s="50" t="s">
        <v>185</v>
      </c>
      <c r="N18" t="s">
        <v>266</v>
      </c>
      <c r="P18" t="s">
        <v>97</v>
      </c>
      <c r="Z18" t="s">
        <v>202</v>
      </c>
      <c r="AC18" t="s">
        <v>129</v>
      </c>
    </row>
    <row r="19" spans="2:29" ht="28.8" x14ac:dyDescent="0.55000000000000004">
      <c r="F19" t="s">
        <v>86</v>
      </c>
      <c r="L19" s="50" t="s">
        <v>186</v>
      </c>
      <c r="N19" s="1" t="s">
        <v>267</v>
      </c>
      <c r="P19" t="s">
        <v>159</v>
      </c>
      <c r="Z19" t="s">
        <v>203</v>
      </c>
      <c r="AA19">
        <v>33633501</v>
      </c>
      <c r="AC19" t="s">
        <v>143</v>
      </c>
    </row>
    <row r="20" spans="2:29" x14ac:dyDescent="0.55000000000000004">
      <c r="F20" t="s">
        <v>223</v>
      </c>
      <c r="L20" s="50" t="s">
        <v>187</v>
      </c>
      <c r="N20" t="s">
        <v>268</v>
      </c>
      <c r="P20" t="s">
        <v>252</v>
      </c>
      <c r="Z20" t="s">
        <v>204</v>
      </c>
      <c r="AA20">
        <v>33633502</v>
      </c>
    </row>
    <row r="21" spans="2:29" x14ac:dyDescent="0.55000000000000004">
      <c r="L21" s="50" t="s">
        <v>188</v>
      </c>
      <c r="P21" t="s">
        <v>98</v>
      </c>
      <c r="Z21" t="s">
        <v>205</v>
      </c>
      <c r="AA21">
        <v>33633502</v>
      </c>
    </row>
    <row r="22" spans="2:29" x14ac:dyDescent="0.55000000000000004">
      <c r="L22" s="50" t="s">
        <v>189</v>
      </c>
      <c r="P22" t="s">
        <v>99</v>
      </c>
      <c r="Z22" t="s">
        <v>206</v>
      </c>
    </row>
    <row r="23" spans="2:29" x14ac:dyDescent="0.55000000000000004">
      <c r="L23" s="50" t="s">
        <v>190</v>
      </c>
      <c r="P23" t="s">
        <v>100</v>
      </c>
      <c r="Z23" t="s">
        <v>234</v>
      </c>
    </row>
    <row r="24" spans="2:29" x14ac:dyDescent="0.55000000000000004">
      <c r="L24" s="50" t="s">
        <v>191</v>
      </c>
      <c r="P24" t="s">
        <v>261</v>
      </c>
      <c r="Z24" t="s">
        <v>237</v>
      </c>
    </row>
    <row r="25" spans="2:29" x14ac:dyDescent="0.55000000000000004">
      <c r="L25" s="50" t="s">
        <v>192</v>
      </c>
      <c r="P25" t="s">
        <v>157</v>
      </c>
      <c r="Z25" t="s">
        <v>207</v>
      </c>
      <c r="AA25">
        <v>23633502</v>
      </c>
    </row>
    <row r="26" spans="2:29" x14ac:dyDescent="0.55000000000000004">
      <c r="L26" s="50" t="s">
        <v>193</v>
      </c>
      <c r="P26" t="s">
        <v>253</v>
      </c>
      <c r="Z26" t="s">
        <v>143</v>
      </c>
    </row>
    <row r="27" spans="2:29" x14ac:dyDescent="0.55000000000000004">
      <c r="L27" s="50" t="s">
        <v>194</v>
      </c>
      <c r="P27" t="s">
        <v>101</v>
      </c>
    </row>
    <row r="28" spans="2:29" x14ac:dyDescent="0.55000000000000004">
      <c r="L28" s="50" t="s">
        <v>195</v>
      </c>
      <c r="P28" t="s">
        <v>102</v>
      </c>
    </row>
    <row r="29" spans="2:29" x14ac:dyDescent="0.55000000000000004">
      <c r="L29" s="50" t="s">
        <v>143</v>
      </c>
      <c r="P29" t="s">
        <v>262</v>
      </c>
    </row>
    <row r="30" spans="2:29" x14ac:dyDescent="0.55000000000000004">
      <c r="P30" t="s">
        <v>158</v>
      </c>
    </row>
    <row r="31" spans="2:29" x14ac:dyDescent="0.55000000000000004">
      <c r="P31" t="s">
        <v>254</v>
      </c>
    </row>
    <row r="32" spans="2:29" x14ac:dyDescent="0.55000000000000004">
      <c r="P32" t="s">
        <v>103</v>
      </c>
    </row>
    <row r="33" spans="16:16" x14ac:dyDescent="0.55000000000000004">
      <c r="P33" t="s">
        <v>104</v>
      </c>
    </row>
    <row r="34" spans="16:16" x14ac:dyDescent="0.55000000000000004">
      <c r="P34" t="s">
        <v>105</v>
      </c>
    </row>
  </sheetData>
  <pageMargins left="0.7" right="0.7" top="0.75" bottom="0.75" header="0.3" footer="0.3"/>
  <pageSetup paperSize="9" orientation="landscape" r:id="rId1"/>
  <tableParts count="18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C1F6E548107F419AD2ACEA122F8E2E" ma:contentTypeVersion="15" ma:contentTypeDescription="Crée un document." ma:contentTypeScope="" ma:versionID="3bc4de435608fdead3dfdf8744863b53">
  <xsd:schema xmlns:xsd="http://www.w3.org/2001/XMLSchema" xmlns:xs="http://www.w3.org/2001/XMLSchema" xmlns:p="http://schemas.microsoft.com/office/2006/metadata/properties" xmlns:ns2="cbded2a0-c81d-4cdc-8636-1be7bfd44046" xmlns:ns3="0fadf1e3-2194-48bb-b72f-16ff9a8d6a3e" targetNamespace="http://schemas.microsoft.com/office/2006/metadata/properties" ma:root="true" ma:fieldsID="3f8d56f817b7aec3845af9132e3b0744" ns2:_="" ns3:_="">
    <xsd:import namespace="cbded2a0-c81d-4cdc-8636-1be7bfd44046"/>
    <xsd:import namespace="0fadf1e3-2194-48bb-b72f-16ff9a8d6a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ded2a0-c81d-4cdc-8636-1be7bfd440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Balises d’images" ma:readOnly="false" ma:fieldId="{5cf76f15-5ced-4ddc-b409-7134ff3c332f}" ma:taxonomyMulti="true" ma:sspId="358fce41-71ec-41ba-bc46-c047bd81127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adf1e3-2194-48bb-b72f-16ff9a8d6a3e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68a89983-7eee-480f-bba7-1aadbb5992af}" ma:internalName="TaxCatchAll" ma:showField="CatchAllData" ma:web="0fadf1e3-2194-48bb-b72f-16ff9a8d6a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bded2a0-c81d-4cdc-8636-1be7bfd44046">
      <Terms xmlns="http://schemas.microsoft.com/office/infopath/2007/PartnerControls"/>
    </lcf76f155ced4ddcb4097134ff3c332f>
    <TaxCatchAll xmlns="0fadf1e3-2194-48bb-b72f-16ff9a8d6a3e" xsi:nil="true"/>
  </documentManagement>
</p:properties>
</file>

<file path=customXml/itemProps1.xml><?xml version="1.0" encoding="utf-8"?>
<ds:datastoreItem xmlns:ds="http://schemas.openxmlformats.org/officeDocument/2006/customXml" ds:itemID="{DCCA9B94-8424-44B4-9F05-CACBCB6C17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0AD830E-69D5-44FA-B371-4D9F5E8A82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ded2a0-c81d-4cdc-8636-1be7bfd44046"/>
    <ds:schemaRef ds:uri="0fadf1e3-2194-48bb-b72f-16ff9a8d6a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5076B6D-F148-4403-B146-F88AA3935826}">
  <ds:schemaRefs>
    <ds:schemaRef ds:uri="http://schemas.microsoft.com/office/2006/metadata/properties"/>
    <ds:schemaRef ds:uri="http://schemas.microsoft.com/office/infopath/2007/PartnerControls"/>
    <ds:schemaRef ds:uri="cbded2a0-c81d-4cdc-8636-1be7bfd44046"/>
    <ds:schemaRef ds:uri="0fadf1e3-2194-48bb-b72f-16ff9a8d6a3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FORMULAIRE APPRENTISSAGE</vt:lpstr>
      <vt:lpstr>BDD_CERFA_APPRENTISSAGE</vt:lpstr>
      <vt:lpstr>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Yoann LE MOEL</cp:lastModifiedBy>
  <cp:lastPrinted>2025-03-13T09:08:50Z</cp:lastPrinted>
  <dcterms:created xsi:type="dcterms:W3CDTF">2021-02-17T09:30:50Z</dcterms:created>
  <dcterms:modified xsi:type="dcterms:W3CDTF">2025-09-10T09:02:45Z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0x010100C2C1F6E548107F419AD2ACEA122F8E2E</vt:lpwstr>
  </property>
  <property fmtid="{D5CDD505-2E9C-101B-9397-08002B2CF9AE}" pid="3" name="MediaServiceImageTags">
    <vt:lpwstr/>
  </property>
</Properties>
</file>