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00" tabRatio="213"/>
  </bookViews>
  <sheets>
    <sheet name="Sheet1" sheetId="9" r:id="rId1"/>
    <sheet name="C&amp;D" sheetId="11" r:id="rId2"/>
    <sheet name="B Block" sheetId="10" r:id="rId3"/>
    <sheet name="Sheet2" sheetId="12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<sst xmlns="http://schemas.openxmlformats.org/spreadsheetml/2006/main" count="125" uniqueCount="79">
  <si>
    <t xml:space="preserve">     Codename(IRISS) </t>
  </si>
  <si>
    <t>Flat no:C-601</t>
  </si>
  <si>
    <t xml:space="preserve"> Applicant/s Name:Mr.Ramesh</t>
  </si>
  <si>
    <t>Cost Sheet Generated Date:</t>
  </si>
  <si>
    <t>Part-A                                                                                                                                                         3BHK</t>
  </si>
  <si>
    <t>Super Built-Up Area(Sq Ft)</t>
  </si>
  <si>
    <t>Price Per Sq.Ft</t>
  </si>
  <si>
    <t>Basic Price</t>
  </si>
  <si>
    <t>Floor Rise Charges (  Rs.15per Sq,Ft from 3rd floor onwards)</t>
  </si>
  <si>
    <t>Premium Location Charges (Applicable for East/North and Corner Facing Plot) 150/200/- Per Sq.Ft</t>
  </si>
  <si>
    <t xml:space="preserve"> </t>
  </si>
  <si>
    <t>Total(A)</t>
  </si>
  <si>
    <t>Part-B</t>
  </si>
  <si>
    <t>Infrastructure Charges @ Rs. 200/ per sq.Ft</t>
  </si>
  <si>
    <t xml:space="preserve"> Covered Car Parking Charges</t>
  </si>
  <si>
    <t>Generator &amp; STP Charges</t>
  </si>
  <si>
    <t>Other Charges  (B)</t>
  </si>
  <si>
    <t>Grand Total of the Unit  (A+B)</t>
  </si>
  <si>
    <t xml:space="preserve">Payment Schedule                                                                        Percentage </t>
  </si>
  <si>
    <t>Payment</t>
  </si>
  <si>
    <t>Booking Token</t>
  </si>
  <si>
    <t>Agreement within 14days of booking                                                   20%</t>
  </si>
  <si>
    <t>On completion of foundation                                                                 10%</t>
  </si>
  <si>
    <t>on commencement of basement slab                                                   7.5%</t>
  </si>
  <si>
    <t>on commencement of 1st  floor slab                                                    7.5%</t>
  </si>
  <si>
    <t>on commencement of 3nd floor slab                                                    7.5%</t>
  </si>
  <si>
    <t>on commencement of 5nd floor slab                                                     7.5%</t>
  </si>
  <si>
    <t>on commencement of 7nd floor slab                                                       8%</t>
  </si>
  <si>
    <t>on commencement of 9nd floor slab                                                       8%</t>
  </si>
  <si>
    <t>on commencement of internal plastering                                               8%</t>
  </si>
  <si>
    <t>on commencement of flooring                                                                 8%</t>
  </si>
  <si>
    <t>on possession -registration(stamp duty as applicable)                          8%</t>
  </si>
  <si>
    <t>Total                                                                                   100%</t>
  </si>
  <si>
    <t>Notes:</t>
  </si>
  <si>
    <t>1. As per Sec 194-1A of the income tax department, with effect from 1st Jul 2013, 1% TDS payable towards the purchase of immovable property that is above Rs. 50 Lakhs.  The TDS is to be paid online and a receipt (challan) to be submitted to the Developer.</t>
  </si>
  <si>
    <t>2. Management reserves the right to change the price, terms, areas and availability without any prior notice and inventory is subject to availability.</t>
  </si>
  <si>
    <t>4. Prices are subject to change without any prior notice.  Please check with our sales managers for current price</t>
  </si>
  <si>
    <t>3. All Statutory charges imposed by any authorities from time to time will be also be payable by the customers</t>
  </si>
  <si>
    <t>4. Any Statutory charges imposed by the government are charged at actual on demand as and when applicable from time to time</t>
  </si>
  <si>
    <t>5. RERA Registration No. PRM/KA/RERA/</t>
  </si>
  <si>
    <t>6. Registration, Stamp Duty charges, E-stamp amount and incidental Legal charges will be additional and at actual</t>
  </si>
  <si>
    <r>
      <rPr>
        <b/>
        <u/>
        <sz val="10"/>
        <color theme="1"/>
        <rFont val="Calibri"/>
        <charset val="134"/>
        <scheme val="minor"/>
      </rPr>
      <t xml:space="preserve">Signature of the Applicant/s </t>
    </r>
    <r>
      <rPr>
        <u/>
        <sz val="10"/>
        <color theme="1"/>
        <rFont val="Calibri"/>
        <charset val="134"/>
        <scheme val="minor"/>
      </rPr>
      <t xml:space="preserve">                                                                     </t>
    </r>
    <r>
      <rPr>
        <b/>
        <u/>
        <sz val="10"/>
        <color theme="1"/>
        <rFont val="Calibri"/>
        <charset val="134"/>
        <scheme val="minor"/>
      </rPr>
      <t xml:space="preserve"> Signature of the Sales Representative/s</t>
    </r>
  </si>
  <si>
    <t>Note : GST 8% will be charged at the rates prevailing at the time of the payment milestone.</t>
  </si>
  <si>
    <r>
      <rPr>
        <b/>
        <sz val="11"/>
        <rFont val="Calibri"/>
        <charset val="134"/>
        <scheme val="minor"/>
      </rPr>
      <t>Project Office:
Chandapur</t>
    </r>
    <r>
      <rPr>
        <b/>
        <sz val="11"/>
        <color rgb="FF18191A"/>
        <rFont val="Calibri"/>
        <charset val="134"/>
        <scheme val="minor"/>
      </rPr>
      <t xml:space="preserve"> - Anekal Rd, Marasur Gate, Opposite Spurty College, Suryanagar, Bengaluru,Karnataka 562106</t>
    </r>
  </si>
  <si>
    <t>Flat no:</t>
  </si>
  <si>
    <t xml:space="preserve"> Applicant/s Name:</t>
  </si>
  <si>
    <t>PART-B</t>
  </si>
  <si>
    <t>GST @8%</t>
  </si>
  <si>
    <t xml:space="preserve">Grand Total of the Unit  </t>
  </si>
  <si>
    <t xml:space="preserve">Payment Schedule                                                           Percentage </t>
  </si>
  <si>
    <t>Agreement within 7days of booking                                         20%</t>
  </si>
  <si>
    <t>On completion of foundation                                                     10%</t>
  </si>
  <si>
    <t>on commencement of basement slab                                       7.5%</t>
  </si>
  <si>
    <t>on commencement of 1st  floor slab                                         7.5%</t>
  </si>
  <si>
    <t>on commencement of 3nd floor slab                                         7.5%</t>
  </si>
  <si>
    <t>on commencement of 5nd floor slab                                         7.5%</t>
  </si>
  <si>
    <t>on commencement of 7nd floor slab                                          8%</t>
  </si>
  <si>
    <t>on commencement of 9nd floor slab                                          8%</t>
  </si>
  <si>
    <t>on commencement of internal plastering                                   8%</t>
  </si>
  <si>
    <t>on commencement of flooring                                                      8%</t>
  </si>
  <si>
    <t>on possession -registration(stamp duty as applicable)              8%</t>
  </si>
  <si>
    <t>Total                                                                          100%</t>
  </si>
  <si>
    <t xml:space="preserve"> PALM GROVES</t>
  </si>
  <si>
    <t xml:space="preserve"> Flat No : 621</t>
  </si>
  <si>
    <t xml:space="preserve">Name : </t>
  </si>
  <si>
    <t>Part-A                                                                                                                                      3BHK</t>
  </si>
  <si>
    <t xml:space="preserve">Payment Schedule                                                         Percentage </t>
  </si>
  <si>
    <t>Agreement within 7days of booking                                                   20%</t>
  </si>
  <si>
    <t>on possession -registration within 40days of booking                80%</t>
  </si>
  <si>
    <r>
      <rPr>
        <b/>
        <sz val="10"/>
        <color theme="1"/>
        <rFont val="Calibri"/>
        <charset val="134"/>
        <scheme val="minor"/>
      </rPr>
      <t xml:space="preserve">Signature of the Applicant/s </t>
    </r>
    <r>
      <rPr>
        <u/>
        <sz val="10"/>
        <color theme="1"/>
        <rFont val="Calibri"/>
        <charset val="134"/>
        <scheme val="minor"/>
      </rPr>
      <t xml:space="preserve">  </t>
    </r>
    <r>
      <rPr>
        <sz val="10"/>
        <color theme="1"/>
        <rFont val="Calibri"/>
        <charset val="134"/>
        <scheme val="minor"/>
      </rPr>
      <t xml:space="preserve">                                                    </t>
    </r>
    <r>
      <rPr>
        <b/>
        <u/>
        <sz val="10"/>
        <color theme="1"/>
        <rFont val="Calibri"/>
        <charset val="134"/>
        <scheme val="minor"/>
      </rPr>
      <t xml:space="preserve"> Signature of the Sales Representative/s</t>
    </r>
  </si>
  <si>
    <t>Registration cost ^5.39%</t>
  </si>
  <si>
    <t>Legal Charges</t>
  </si>
  <si>
    <t>Flat Value</t>
  </si>
  <si>
    <t>Total Inc registration</t>
  </si>
  <si>
    <t>/</t>
  </si>
  <si>
    <t>SFT</t>
  </si>
  <si>
    <t>CENT</t>
  </si>
  <si>
    <t>QUOTED PRICE</t>
  </si>
  <si>
    <t>DISCOUNTED PRICE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</si>
</sst>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 * #,##0.00_ ;_ * \-#,##0.00_ ;_ * &quot;-&quot;??_ ;_ @_ "/>
    <numFmt numFmtId="177" formatCode="_ &quot;₹&quot;* #,##0.00_ ;_ &quot;₹&quot;* \-#,##0.00_ ;_ &quot;₹&quot;* &quot;-&quot;??_ ;_ @_ "/>
    <numFmt numFmtId="178" formatCode="_ * #,##0_ ;_ * \-#,##0_ ;_ * &quot;-&quot;_ ;_ @_ "/>
    <numFmt numFmtId="179" formatCode="_ &quot;₹&quot;* #,##0_ ;_ &quot;₹&quot;* \-#,##0_ ;_ &quot;₹&quot;* &quot;-&quot;_ ;_ @_ "/>
    <numFmt numFmtId="180" formatCode="dd/mm/yyyy"/>
    <numFmt numFmtId="181" formatCode="&quot;₹&quot;\ #,##0.00"/>
  </numFmts>
  <fonts count="48">
    <font>
      <sz val="10"/>
      <color rgb="FF000000"/>
      <name val="Times New Roman"/>
      <charset val="204"/>
    </font>
    <font>
      <b/>
      <sz val="10"/>
      <color rgb="FF000000"/>
      <name val="Times New Roman"/>
      <charset val="204"/>
    </font>
    <font>
      <sz val="10"/>
      <color rgb="FF000000"/>
      <name val="Calibri"/>
      <charset val="134"/>
      <scheme val="minor"/>
    </font>
    <font>
      <sz val="12"/>
      <color rgb="FF000000"/>
      <name val="Calibri"/>
      <charset val="134"/>
      <scheme val="minor"/>
    </font>
    <font>
      <b/>
      <sz val="12"/>
      <color rgb="FF000000"/>
      <name val="Calibri"/>
      <charset val="134"/>
      <scheme val="minor"/>
    </font>
    <font>
      <sz val="10"/>
      <color theme="0"/>
      <name val="Times New Roman"/>
      <charset val="134"/>
    </font>
    <font>
      <sz val="11"/>
      <color rgb="FF000000"/>
      <name val="Calibri"/>
      <charset val="134"/>
      <scheme val="minor"/>
    </font>
    <font>
      <b/>
      <i/>
      <sz val="11"/>
      <color indexed="8"/>
      <name val="Calibri"/>
      <charset val="134"/>
    </font>
    <font>
      <sz val="10"/>
      <name val="Calibri"/>
      <charset val="134"/>
      <scheme val="minor"/>
    </font>
    <font>
      <b/>
      <u/>
      <sz val="11"/>
      <color theme="1"/>
      <name val="Calibri"/>
      <charset val="134"/>
      <scheme val="minor"/>
    </font>
    <font>
      <b/>
      <sz val="11"/>
      <name val="Calibri"/>
      <charset val="134"/>
      <scheme val="minor"/>
    </font>
    <font>
      <b/>
      <sz val="11"/>
      <color rgb="FF000000"/>
      <name val="Calibri"/>
      <charset val="134"/>
      <scheme val="minor"/>
    </font>
    <font>
      <sz val="10"/>
      <color theme="1"/>
      <name val="Calibri"/>
      <charset val="134"/>
    </font>
    <font>
      <b/>
      <sz val="11"/>
      <color theme="1"/>
      <name val="Calibri"/>
      <charset val="134"/>
      <scheme val="minor"/>
    </font>
    <font>
      <sz val="9"/>
      <name val="Calibri"/>
      <charset val="134"/>
      <scheme val="minor"/>
    </font>
    <font>
      <b/>
      <sz val="11"/>
      <color theme="1"/>
      <name val="Calibri"/>
      <charset val="134"/>
    </font>
    <font>
      <b/>
      <i/>
      <sz val="11"/>
      <color theme="1"/>
      <name val="Calibri"/>
      <charset val="134"/>
    </font>
    <font>
      <b/>
      <sz val="12"/>
      <color theme="1"/>
      <name val="Calibri"/>
      <charset val="134"/>
    </font>
    <font>
      <sz val="10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b/>
      <sz val="10"/>
      <color rgb="FF000000"/>
      <name val="Calibri"/>
      <charset val="134"/>
      <scheme val="minor"/>
    </font>
    <font>
      <b/>
      <i/>
      <sz val="11"/>
      <color indexed="8"/>
      <name val="Calibri"/>
      <charset val="134"/>
      <scheme val="minor"/>
    </font>
    <font>
      <b/>
      <u/>
      <sz val="10"/>
      <color theme="1"/>
      <name val="Calibri"/>
      <charset val="134"/>
      <scheme val="minor"/>
    </font>
    <font>
      <sz val="10"/>
      <color theme="0"/>
      <name val="Calibri"/>
      <charset val="134"/>
      <scheme val="minor"/>
    </font>
    <font>
      <b/>
      <i/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0"/>
      <color theme="1"/>
      <name val="Calibri"/>
      <charset val="134"/>
      <scheme val="minor"/>
    </font>
    <font>
      <b/>
      <sz val="11"/>
      <color rgb="FF18191A"/>
      <name val="Calibri"/>
      <charset val="134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0" tint="-0.349986266670736"/>
        <bgColor indexed="64"/>
      </patternFill>
    </fill>
    <fill>
      <patternFill patternType="solid">
        <fgColor theme="0" tint="-0.149967955565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178" fontId="26" fillId="0" borderId="0" applyFont="0" applyFill="0" applyBorder="0" applyAlignment="0" applyProtection="0">
      <alignment vertical="center"/>
    </xf>
    <xf numFmtId="179" fontId="26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9" borderId="11" applyNumberFormat="0" applyFon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10" borderId="14" applyNumberFormat="0" applyAlignment="0" applyProtection="0">
      <alignment vertical="center"/>
    </xf>
    <xf numFmtId="0" fontId="36" fillId="11" borderId="15" applyNumberFormat="0" applyAlignment="0" applyProtection="0">
      <alignment vertical="center"/>
    </xf>
    <xf numFmtId="0" fontId="37" fillId="11" borderId="14" applyNumberFormat="0" applyAlignment="0" applyProtection="0">
      <alignment vertical="center"/>
    </xf>
    <xf numFmtId="0" fontId="38" fillId="12" borderId="16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3" fillId="15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5" fillId="17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</cellStyleXfs>
  <cellXfs count="99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/>
    </xf>
    <xf numFmtId="0" fontId="3" fillId="2" borderId="0" xfId="0" applyFont="1" applyFill="1" applyAlignment="1">
      <alignment vertical="center"/>
    </xf>
    <xf numFmtId="0" fontId="4" fillId="0" borderId="0" xfId="0" applyFont="1" applyAlignment="1">
      <alignment horizontal="left" vertical="top"/>
    </xf>
    <xf numFmtId="0" fontId="5" fillId="0" borderId="0" xfId="0" applyFont="1"/>
    <xf numFmtId="0" fontId="6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49" fontId="7" fillId="3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right" vertical="top" wrapText="1"/>
    </xf>
    <xf numFmtId="180" fontId="2" fillId="0" borderId="1" xfId="0" applyNumberFormat="1" applyFont="1" applyBorder="1" applyAlignment="1">
      <alignment horizontal="left" vertical="top"/>
    </xf>
    <xf numFmtId="0" fontId="9" fillId="2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vertical="top"/>
    </xf>
    <xf numFmtId="0" fontId="11" fillId="0" borderId="1" xfId="0" applyFont="1" applyBorder="1" applyAlignment="1">
      <alignment horizontal="left" vertical="top"/>
    </xf>
    <xf numFmtId="49" fontId="12" fillId="2" borderId="1" xfId="0" applyNumberFormat="1" applyFont="1" applyFill="1" applyBorder="1" applyAlignment="1">
      <alignment horizontal="left" vertical="center" wrapText="1"/>
    </xf>
    <xf numFmtId="181" fontId="2" fillId="0" borderId="1" xfId="0" applyNumberFormat="1" applyFont="1" applyBorder="1" applyAlignment="1">
      <alignment horizontal="left" vertical="top"/>
    </xf>
    <xf numFmtId="0" fontId="8" fillId="0" borderId="1" xfId="0" applyFont="1" applyBorder="1" applyAlignment="1">
      <alignment vertical="top"/>
    </xf>
    <xf numFmtId="0" fontId="10" fillId="3" borderId="1" xfId="0" applyFont="1" applyFill="1" applyBorder="1" applyAlignment="1">
      <alignment vertical="top"/>
    </xf>
    <xf numFmtId="181" fontId="11" fillId="3" borderId="1" xfId="0" applyNumberFormat="1" applyFont="1" applyFill="1" applyBorder="1" applyAlignment="1">
      <alignment horizontal="left" vertical="top"/>
    </xf>
    <xf numFmtId="0" fontId="13" fillId="2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vertical="top"/>
    </xf>
    <xf numFmtId="49" fontId="15" fillId="3" borderId="1" xfId="0" applyNumberFormat="1" applyFont="1" applyFill="1" applyBorder="1" applyAlignment="1">
      <alignment horizontal="left" vertical="center" wrapText="1"/>
    </xf>
    <xf numFmtId="49" fontId="16" fillId="3" borderId="1" xfId="0" applyNumberFormat="1" applyFont="1" applyFill="1" applyBorder="1" applyAlignment="1">
      <alignment horizontal="left" vertical="center" wrapText="1"/>
    </xf>
    <xf numFmtId="181" fontId="4" fillId="3" borderId="1" xfId="0" applyNumberFormat="1" applyFont="1" applyFill="1" applyBorder="1" applyAlignment="1">
      <alignment horizontal="left" vertical="top"/>
    </xf>
    <xf numFmtId="181" fontId="4" fillId="0" borderId="0" xfId="0" applyNumberFormat="1" applyFont="1" applyAlignment="1">
      <alignment horizontal="left" vertical="top"/>
    </xf>
    <xf numFmtId="0" fontId="15" fillId="4" borderId="1" xfId="0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horizontal="left" vertical="center"/>
    </xf>
    <xf numFmtId="0" fontId="5" fillId="2" borderId="0" xfId="0" applyFont="1" applyFill="1"/>
    <xf numFmtId="0" fontId="18" fillId="5" borderId="1" xfId="0" applyFont="1" applyFill="1" applyBorder="1" applyAlignment="1">
      <alignment vertical="center"/>
    </xf>
    <xf numFmtId="181" fontId="18" fillId="5" borderId="1" xfId="0" applyNumberFormat="1" applyFont="1" applyFill="1" applyBorder="1" applyAlignment="1">
      <alignment horizontal="left" vertical="center"/>
    </xf>
    <xf numFmtId="0" fontId="2" fillId="5" borderId="1" xfId="0" applyFont="1" applyFill="1" applyBorder="1" applyAlignment="1">
      <alignment vertical="center"/>
    </xf>
    <xf numFmtId="181" fontId="2" fillId="5" borderId="1" xfId="0" applyNumberFormat="1" applyFont="1" applyFill="1" applyBorder="1" applyAlignment="1">
      <alignment horizontal="left" vertical="center"/>
    </xf>
    <xf numFmtId="0" fontId="19" fillId="4" borderId="1" xfId="0" applyFont="1" applyFill="1" applyBorder="1" applyAlignment="1">
      <alignment vertical="center"/>
    </xf>
    <xf numFmtId="181" fontId="19" fillId="4" borderId="1" xfId="0" applyNumberFormat="1" applyFont="1" applyFill="1" applyBorder="1" applyAlignment="1">
      <alignment horizontal="left" vertical="center"/>
    </xf>
    <xf numFmtId="181" fontId="2" fillId="0" borderId="0" xfId="0" applyNumberFormat="1" applyFont="1" applyAlignment="1">
      <alignment horizontal="left"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19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justify" vertical="center"/>
    </xf>
    <xf numFmtId="0" fontId="2" fillId="2" borderId="1" xfId="0" applyFont="1" applyFill="1" applyBorder="1" applyAlignment="1">
      <alignment horizontal="justify" vertical="center"/>
    </xf>
    <xf numFmtId="0" fontId="2" fillId="0" borderId="0" xfId="0" applyFont="1" applyAlignment="1">
      <alignment vertical="top"/>
    </xf>
    <xf numFmtId="0" fontId="20" fillId="2" borderId="0" xfId="0" applyFont="1" applyFill="1" applyAlignment="1">
      <alignment horizontal="left"/>
    </xf>
    <xf numFmtId="0" fontId="18" fillId="2" borderId="0" xfId="0" applyFont="1" applyFill="1" applyAlignment="1">
      <alignment horizontal="left"/>
    </xf>
    <xf numFmtId="0" fontId="11" fillId="0" borderId="1" xfId="0" applyFont="1" applyBorder="1" applyAlignment="1">
      <alignment vertical="top"/>
    </xf>
    <xf numFmtId="0" fontId="6" fillId="0" borderId="1" xfId="0" applyFont="1" applyBorder="1" applyAlignment="1">
      <alignment horizontal="left" vertical="top"/>
    </xf>
    <xf numFmtId="0" fontId="11" fillId="0" borderId="1" xfId="0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left" vertical="top"/>
    </xf>
    <xf numFmtId="0" fontId="21" fillId="0" borderId="1" xfId="0" applyFont="1" applyBorder="1" applyAlignment="1">
      <alignment horizontal="left" vertical="top"/>
    </xf>
    <xf numFmtId="181" fontId="21" fillId="0" borderId="1" xfId="0" applyNumberFormat="1" applyFont="1" applyBorder="1" applyAlignment="1">
      <alignment horizontal="left" vertical="top"/>
    </xf>
    <xf numFmtId="0" fontId="2" fillId="0" borderId="0" xfId="0" applyFont="1" applyAlignment="1">
      <alignment horizontal="right" vertical="top"/>
    </xf>
    <xf numFmtId="0" fontId="3" fillId="2" borderId="0" xfId="0" applyFont="1" applyFill="1" applyAlignment="1">
      <alignment horizontal="left" vertical="center"/>
    </xf>
    <xf numFmtId="49" fontId="22" fillId="3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top"/>
    </xf>
    <xf numFmtId="181" fontId="10" fillId="0" borderId="1" xfId="0" applyNumberFormat="1" applyFont="1" applyBorder="1" applyAlignment="1">
      <alignment horizontal="left" vertical="top"/>
    </xf>
    <xf numFmtId="181" fontId="13" fillId="0" borderId="1" xfId="0" applyNumberFormat="1" applyFont="1" applyBorder="1" applyAlignment="1">
      <alignment horizontal="left"/>
    </xf>
    <xf numFmtId="181" fontId="8" fillId="0" borderId="1" xfId="0" applyNumberFormat="1" applyFont="1" applyBorder="1" applyAlignment="1">
      <alignment horizontal="left" vertical="top"/>
    </xf>
    <xf numFmtId="181" fontId="0" fillId="0" borderId="1" xfId="0" applyNumberFormat="1" applyBorder="1" applyAlignment="1">
      <alignment horizontal="left"/>
    </xf>
    <xf numFmtId="181" fontId="0" fillId="0" borderId="1" xfId="0" applyNumberFormat="1" applyBorder="1" applyAlignment="1">
      <alignment horizontal="center"/>
    </xf>
    <xf numFmtId="181" fontId="12" fillId="2" borderId="1" xfId="0" applyNumberFormat="1" applyFont="1" applyFill="1" applyBorder="1" applyAlignment="1">
      <alignment horizontal="left" vertical="center"/>
    </xf>
    <xf numFmtId="181" fontId="10" fillId="3" borderId="1" xfId="0" applyNumberFormat="1" applyFont="1" applyFill="1" applyBorder="1" applyAlignment="1">
      <alignment horizontal="left" vertical="top"/>
    </xf>
    <xf numFmtId="181" fontId="13" fillId="6" borderId="1" xfId="0" applyNumberFormat="1" applyFont="1" applyFill="1" applyBorder="1" applyAlignment="1">
      <alignment horizontal="left"/>
    </xf>
    <xf numFmtId="181" fontId="13" fillId="0" borderId="2" xfId="0" applyNumberFormat="1" applyFont="1" applyBorder="1" applyAlignment="1">
      <alignment horizontal="left"/>
    </xf>
    <xf numFmtId="181" fontId="13" fillId="0" borderId="3" xfId="0" applyNumberFormat="1" applyFont="1" applyBorder="1" applyAlignment="1">
      <alignment horizontal="left"/>
    </xf>
    <xf numFmtId="181" fontId="14" fillId="0" borderId="1" xfId="0" applyNumberFormat="1" applyFont="1" applyBorder="1" applyAlignment="1">
      <alignment horizontal="left" vertical="top"/>
    </xf>
    <xf numFmtId="181" fontId="15" fillId="3" borderId="1" xfId="0" applyNumberFormat="1" applyFont="1" applyFill="1" applyBorder="1" applyAlignment="1">
      <alignment horizontal="left" vertical="center"/>
    </xf>
    <xf numFmtId="181" fontId="16" fillId="3" borderId="1" xfId="0" applyNumberFormat="1" applyFont="1" applyFill="1" applyBorder="1" applyAlignment="1">
      <alignment horizontal="left" vertical="center"/>
    </xf>
    <xf numFmtId="181" fontId="13" fillId="2" borderId="1" xfId="0" applyNumberFormat="1" applyFont="1" applyFill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15" fillId="4" borderId="1" xfId="0" applyFont="1" applyFill="1" applyBorder="1" applyAlignment="1">
      <alignment horizontal="left" vertical="center"/>
    </xf>
    <xf numFmtId="0" fontId="18" fillId="5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19" fillId="4" borderId="1" xfId="0" applyFont="1" applyFill="1" applyBorder="1" applyAlignment="1">
      <alignment horizontal="left" vertical="center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3" fillId="2" borderId="7" xfId="0" applyFont="1" applyFill="1" applyBorder="1" applyAlignment="1">
      <alignment horizontal="left"/>
    </xf>
    <xf numFmtId="0" fontId="23" fillId="2" borderId="8" xfId="0" applyFont="1" applyFill="1" applyBorder="1" applyAlignment="1">
      <alignment horizontal="left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24" fillId="0" borderId="0" xfId="0" applyFont="1" applyAlignment="1">
      <alignment horizontal="left"/>
    </xf>
    <xf numFmtId="0" fontId="8" fillId="2" borderId="1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/>
    </xf>
    <xf numFmtId="49" fontId="18" fillId="2" borderId="1" xfId="0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top"/>
    </xf>
    <xf numFmtId="0" fontId="10" fillId="7" borderId="1" xfId="0" applyFont="1" applyFill="1" applyBorder="1" applyAlignment="1">
      <alignment horizontal="left" vertical="top"/>
    </xf>
    <xf numFmtId="0" fontId="14" fillId="0" borderId="1" xfId="0" applyFont="1" applyBorder="1" applyAlignment="1">
      <alignment horizontal="left" vertical="top"/>
    </xf>
    <xf numFmtId="49" fontId="13" fillId="3" borderId="1" xfId="0" applyNumberFormat="1" applyFont="1" applyFill="1" applyBorder="1" applyAlignment="1">
      <alignment horizontal="left" vertical="center" wrapText="1"/>
    </xf>
    <xf numFmtId="49" fontId="25" fillId="3" borderId="1" xfId="0" applyNumberFormat="1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24" fillId="2" borderId="0" xfId="0" applyFont="1" applyFill="1" applyAlignment="1">
      <alignment horizontal="left"/>
    </xf>
    <xf numFmtId="0" fontId="19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11" fillId="8" borderId="2" xfId="0" applyFont="1" applyFill="1" applyBorder="1" applyAlignment="1">
      <alignment horizontal="left" vertical="top" wrapText="1"/>
    </xf>
    <xf numFmtId="0" fontId="11" fillId="8" borderId="3" xfId="0" applyFont="1" applyFill="1" applyBorder="1" applyAlignment="1">
      <alignment horizontal="left" vertical="top"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O49"/>
  <sheetViews>
    <sheetView tabSelected="1" zoomScale="83" zoomScaleNormal="83" workbookViewId="0">
      <selection activeCell="B7" sqref="B7"/>
    </sheetView>
  </sheetViews>
  <sheetFormatPr defaultColWidth="8.77777777777778" defaultRowHeight="13.8"/>
  <cols>
    <col min="1" max="1" width="72.7777777777778" style="9" customWidth="1"/>
    <col min="2" max="2" width="15.8888888888889" style="9" customWidth="1"/>
    <col min="3" max="3" width="10.8888888888889" style="9" customWidth="1"/>
    <col min="4" max="16384" width="8.77777777777778" style="9"/>
  </cols>
  <sheetData>
    <row r="1" ht="14.4" spans="1:2">
      <c r="A1" s="54" t="s">
        <v>0</v>
      </c>
      <c r="B1" s="54"/>
    </row>
    <row r="2" ht="14.4" spans="1:2">
      <c r="A2" s="54" t="s">
        <v>1</v>
      </c>
      <c r="B2" s="54"/>
    </row>
    <row r="3" ht="14.4" spans="1:2">
      <c r="A3" s="54" t="s">
        <v>2</v>
      </c>
      <c r="B3" s="54"/>
    </row>
    <row r="4" spans="1:2">
      <c r="A4" s="85" t="s">
        <v>3</v>
      </c>
      <c r="B4" s="12">
        <f ca="1">TODAY()</f>
        <v>46035</v>
      </c>
    </row>
    <row r="5" s="53" customFormat="1" ht="20.25" customHeight="1" spans="1:2">
      <c r="A5" s="13" t="s">
        <v>4</v>
      </c>
      <c r="B5" s="13"/>
    </row>
    <row r="6" s="6" customFormat="1" ht="15.6" spans="1:2">
      <c r="A6" s="86" t="s">
        <v>5</v>
      </c>
      <c r="B6" s="15">
        <v>1103</v>
      </c>
    </row>
    <row r="7" spans="1:2">
      <c r="A7" s="87" t="s">
        <v>6</v>
      </c>
      <c r="B7" s="17">
        <v>5500</v>
      </c>
    </row>
    <row r="8" spans="1:2">
      <c r="A8" s="88" t="s">
        <v>7</v>
      </c>
      <c r="B8" s="17">
        <f>+B6*B7</f>
        <v>6066500</v>
      </c>
    </row>
    <row r="9" spans="1:2">
      <c r="A9" s="88" t="s">
        <v>8</v>
      </c>
      <c r="B9" s="17"/>
    </row>
    <row r="10" ht="27.6" spans="1:3">
      <c r="A10" s="87" t="s">
        <v>9</v>
      </c>
      <c r="B10" s="17"/>
      <c r="C10" s="9" t="s">
        <v>10</v>
      </c>
    </row>
    <row r="11" s="6" customFormat="1" ht="15.6" spans="1:4">
      <c r="A11" s="89" t="s">
        <v>11</v>
      </c>
      <c r="B11" s="20">
        <f>B8+B9+B10</f>
        <v>6066500</v>
      </c>
      <c r="D11" s="6" t="s">
        <v>10</v>
      </c>
    </row>
    <row r="12" s="53" customFormat="1" ht="20.25" customHeight="1" spans="1:5">
      <c r="A12" s="21" t="s">
        <v>12</v>
      </c>
      <c r="B12" s="21"/>
      <c r="E12" s="53" t="s">
        <v>10</v>
      </c>
    </row>
    <row r="13" spans="1:2">
      <c r="A13" s="87" t="s">
        <v>13</v>
      </c>
      <c r="B13" s="17">
        <f>B6*200</f>
        <v>220600</v>
      </c>
    </row>
    <row r="14" spans="1:2">
      <c r="A14" s="90" t="s">
        <v>14</v>
      </c>
      <c r="B14" s="17">
        <v>250000</v>
      </c>
    </row>
    <row r="15" spans="1:2">
      <c r="A15" s="90" t="s">
        <v>15</v>
      </c>
      <c r="B15" s="17">
        <v>60000</v>
      </c>
    </row>
    <row r="16" s="6" customFormat="1" ht="15.6" spans="1:3">
      <c r="A16" s="91" t="s">
        <v>16</v>
      </c>
      <c r="B16" s="20">
        <f>B15+B14+B13</f>
        <v>530600</v>
      </c>
      <c r="C16" s="26"/>
    </row>
    <row r="17" s="6" customFormat="1" ht="15.6" spans="1:3">
      <c r="A17" s="92" t="s">
        <v>17</v>
      </c>
      <c r="B17" s="25">
        <f>B16+B11</f>
        <v>6597100</v>
      </c>
      <c r="C17" s="26"/>
    </row>
    <row r="18" spans="1:3">
      <c r="A18" s="88"/>
      <c r="B18" s="17"/>
      <c r="C18" s="36"/>
    </row>
    <row r="19" s="84" customFormat="1" ht="15.3" customHeight="1" spans="1:41">
      <c r="A19" s="93" t="s">
        <v>18</v>
      </c>
      <c r="B19" s="75" t="s">
        <v>19</v>
      </c>
      <c r="C19" s="94"/>
      <c r="D19" s="94"/>
      <c r="E19" s="94"/>
      <c r="F19" s="94"/>
      <c r="G19" s="94"/>
      <c r="H19" s="94"/>
      <c r="I19" s="94"/>
      <c r="J19" s="94"/>
      <c r="K19" s="94"/>
      <c r="L19" s="94"/>
      <c r="M19" s="94"/>
      <c r="N19" s="94"/>
      <c r="O19" s="94"/>
      <c r="P19" s="94"/>
      <c r="Q19" s="94"/>
      <c r="R19" s="94"/>
      <c r="S19" s="94"/>
      <c r="T19" s="94"/>
      <c r="U19" s="94"/>
      <c r="V19" s="94"/>
      <c r="W19" s="94"/>
      <c r="X19" s="94"/>
      <c r="Y19" s="94"/>
      <c r="Z19" s="94"/>
      <c r="AA19" s="94"/>
      <c r="AB19" s="94"/>
      <c r="AC19" s="94"/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</row>
    <row r="20" ht="13.05" customHeight="1" spans="1:3">
      <c r="A20" s="73" t="s">
        <v>20</v>
      </c>
      <c r="B20" s="31">
        <v>100000</v>
      </c>
      <c r="C20" s="36"/>
    </row>
    <row r="21" ht="13.05" customHeight="1" spans="1:2">
      <c r="A21" s="74" t="s">
        <v>21</v>
      </c>
      <c r="B21" s="33">
        <f>(B17*20%)-B20</f>
        <v>1219420</v>
      </c>
    </row>
    <row r="22" ht="13.05" customHeight="1" spans="1:2">
      <c r="A22" s="74" t="s">
        <v>22</v>
      </c>
      <c r="B22" s="33">
        <f>B17*10%</f>
        <v>659710</v>
      </c>
    </row>
    <row r="23" ht="13.05" customHeight="1" spans="1:2">
      <c r="A23" s="74" t="s">
        <v>23</v>
      </c>
      <c r="B23" s="33">
        <f>B17*7.5%</f>
        <v>494782.5</v>
      </c>
    </row>
    <row r="24" ht="13.05" customHeight="1" spans="1:2">
      <c r="A24" s="74" t="s">
        <v>24</v>
      </c>
      <c r="B24" s="33">
        <f>B17*7.5%</f>
        <v>494782.5</v>
      </c>
    </row>
    <row r="25" ht="13.05" customHeight="1" spans="1:2">
      <c r="A25" s="74" t="s">
        <v>25</v>
      </c>
      <c r="B25" s="33">
        <f>B17*7.5%</f>
        <v>494782.5</v>
      </c>
    </row>
    <row r="26" ht="13.05" customHeight="1" spans="1:2">
      <c r="A26" s="74" t="s">
        <v>26</v>
      </c>
      <c r="B26" s="33">
        <f>B17*7.5%</f>
        <v>494782.5</v>
      </c>
    </row>
    <row r="27" ht="13.05" customHeight="1" spans="1:2">
      <c r="A27" s="74" t="s">
        <v>27</v>
      </c>
      <c r="B27" s="33">
        <f>B17*8%</f>
        <v>527768</v>
      </c>
    </row>
    <row r="28" ht="13.05" customHeight="1" spans="1:2">
      <c r="A28" s="74" t="s">
        <v>28</v>
      </c>
      <c r="B28" s="33">
        <f>B17*8%</f>
        <v>527768</v>
      </c>
    </row>
    <row r="29" ht="13.05" customHeight="1" spans="1:2">
      <c r="A29" s="74" t="s">
        <v>29</v>
      </c>
      <c r="B29" s="33">
        <f>B17*8%</f>
        <v>527768</v>
      </c>
    </row>
    <row r="30" ht="13.05" customHeight="1" spans="1:2">
      <c r="A30" s="74" t="s">
        <v>30</v>
      </c>
      <c r="B30" s="33">
        <f>B17*8%</f>
        <v>527768</v>
      </c>
    </row>
    <row r="31" ht="13.05" customHeight="1" spans="1:2">
      <c r="A31" s="74" t="s">
        <v>31</v>
      </c>
      <c r="B31" s="33">
        <f>B17*8%</f>
        <v>527768</v>
      </c>
    </row>
    <row r="32" ht="15.6" spans="1:2">
      <c r="A32" s="75" t="s">
        <v>32</v>
      </c>
      <c r="B32" s="35">
        <f>SUM(B20:B31)</f>
        <v>6597100</v>
      </c>
    </row>
    <row r="33" spans="1:2">
      <c r="A33" s="38"/>
      <c r="B33" s="38"/>
    </row>
    <row r="34" ht="15.6" hidden="1" spans="1:2">
      <c r="A34" s="95" t="s">
        <v>33</v>
      </c>
      <c r="B34" s="40"/>
    </row>
    <row r="35" ht="37.5" hidden="1" customHeight="1" spans="1:2">
      <c r="A35" s="96" t="s">
        <v>34</v>
      </c>
      <c r="B35" s="96"/>
    </row>
    <row r="36" ht="24.45" hidden="1" customHeight="1" spans="1:2">
      <c r="A36" s="40" t="s">
        <v>35</v>
      </c>
      <c r="B36" s="40"/>
    </row>
    <row r="37" hidden="1" spans="1:2">
      <c r="A37" s="40" t="s">
        <v>36</v>
      </c>
      <c r="B37" s="40"/>
    </row>
    <row r="38" hidden="1" spans="1:2">
      <c r="A38" s="40" t="s">
        <v>37</v>
      </c>
      <c r="B38" s="40"/>
    </row>
    <row r="39" hidden="1" spans="1:2">
      <c r="A39" s="40" t="s">
        <v>38</v>
      </c>
      <c r="B39" s="40"/>
    </row>
    <row r="40" hidden="1" spans="1:2">
      <c r="A40" s="40" t="s">
        <v>39</v>
      </c>
      <c r="B40" s="40"/>
    </row>
    <row r="41" hidden="1" spans="1:2">
      <c r="A41" s="40" t="s">
        <v>40</v>
      </c>
      <c r="B41" s="40"/>
    </row>
    <row r="42" ht="13.05" customHeight="1" spans="1:2">
      <c r="A42" s="78"/>
      <c r="B42" s="79"/>
    </row>
    <row r="43" ht="13.05" customHeight="1" spans="1:2">
      <c r="A43" s="80" t="s">
        <v>41</v>
      </c>
      <c r="B43" s="81"/>
    </row>
    <row r="44" ht="13.05" customHeight="1" spans="1:2">
      <c r="A44" s="82"/>
      <c r="B44" s="83"/>
    </row>
    <row r="45" s="8" customFormat="1" ht="24" customHeight="1" spans="1:2">
      <c r="A45" s="97" t="s">
        <v>42</v>
      </c>
      <c r="B45" s="98"/>
    </row>
    <row r="46" ht="34.8" customHeight="1" spans="1:2">
      <c r="A46" s="48" t="s">
        <v>43</v>
      </c>
      <c r="B46" s="48"/>
    </row>
    <row r="47" ht="13.05" customHeight="1" spans="1:2">
      <c r="A47" s="38"/>
      <c r="B47" s="38"/>
    </row>
    <row r="49" ht="13.05" customHeight="1" spans="6:6">
      <c r="F49" s="9" t="s">
        <v>10</v>
      </c>
    </row>
  </sheetData>
  <mergeCells count="15">
    <mergeCell ref="A1:B1"/>
    <mergeCell ref="A2:B2"/>
    <mergeCell ref="A3:B3"/>
    <mergeCell ref="A5:B5"/>
    <mergeCell ref="A12:B12"/>
    <mergeCell ref="A35:B35"/>
    <mergeCell ref="A36:B36"/>
    <mergeCell ref="A37:B37"/>
    <mergeCell ref="A38:B38"/>
    <mergeCell ref="A39:B39"/>
    <mergeCell ref="A40:B40"/>
    <mergeCell ref="A41:B41"/>
    <mergeCell ref="A43:B43"/>
    <mergeCell ref="A45:B45"/>
    <mergeCell ref="A46:B46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0"/>
  <sheetViews>
    <sheetView workbookViewId="0">
      <selection activeCell="B7" sqref="B7"/>
    </sheetView>
  </sheetViews>
  <sheetFormatPr defaultColWidth="9" defaultRowHeight="13.2" outlineLevelCol="1"/>
  <cols>
    <col min="1" max="1" width="77" customWidth="1"/>
    <col min="2" max="2" width="14.4444444444444" customWidth="1"/>
  </cols>
  <sheetData>
    <row r="1" ht="14.4" spans="1:2">
      <c r="A1" s="54" t="s">
        <v>0</v>
      </c>
      <c r="B1" s="54"/>
    </row>
    <row r="2" ht="14.4" spans="1:2">
      <c r="A2" s="54" t="s">
        <v>44</v>
      </c>
      <c r="B2" s="54"/>
    </row>
    <row r="3" ht="14.4" spans="1:2">
      <c r="A3" s="54" t="s">
        <v>45</v>
      </c>
      <c r="B3" s="54"/>
    </row>
    <row r="4" s="9" customFormat="1" ht="13.8" spans="1:2">
      <c r="A4" s="55" t="s">
        <v>3</v>
      </c>
      <c r="B4" s="12">
        <f ca="1">TODAY()</f>
        <v>46035</v>
      </c>
    </row>
    <row r="5" s="53" customFormat="1" ht="20.25" customHeight="1" spans="1:2">
      <c r="A5" s="13" t="s">
        <v>4</v>
      </c>
      <c r="B5" s="13"/>
    </row>
    <row r="6" ht="14.4" spans="1:2">
      <c r="A6" s="56" t="s">
        <v>5</v>
      </c>
      <c r="B6" s="57">
        <v>1103</v>
      </c>
    </row>
    <row r="7" ht="13.8" spans="1:2">
      <c r="A7" s="58" t="s">
        <v>7</v>
      </c>
      <c r="B7" s="59">
        <v>5200</v>
      </c>
    </row>
    <row r="8" ht="13.8" spans="1:2">
      <c r="A8" s="58" t="s">
        <v>8</v>
      </c>
      <c r="B8" s="60"/>
    </row>
    <row r="9" ht="13.8" spans="1:2">
      <c r="A9" s="61" t="s">
        <v>9</v>
      </c>
      <c r="B9" s="60"/>
    </row>
    <row r="10" ht="14.4" spans="1:2">
      <c r="A10" s="62" t="s">
        <v>11</v>
      </c>
      <c r="B10" s="63">
        <f>B6*B7</f>
        <v>5735600</v>
      </c>
    </row>
    <row r="11" ht="14.4" spans="1:2">
      <c r="A11" s="64" t="s">
        <v>46</v>
      </c>
      <c r="B11" s="65"/>
    </row>
    <row r="12" ht="13.8" spans="1:2">
      <c r="A12" s="61" t="s">
        <v>13</v>
      </c>
      <c r="B12" s="59">
        <f>200*B6</f>
        <v>220600</v>
      </c>
    </row>
    <row r="13" spans="1:2">
      <c r="A13" s="66" t="s">
        <v>14</v>
      </c>
      <c r="B13" s="59">
        <v>250000</v>
      </c>
    </row>
    <row r="14" spans="1:2">
      <c r="A14" s="66" t="s">
        <v>15</v>
      </c>
      <c r="B14" s="59">
        <v>60000</v>
      </c>
    </row>
    <row r="15" ht="14.4" spans="1:2">
      <c r="A15" s="67" t="s">
        <v>16</v>
      </c>
      <c r="B15" s="63">
        <f>B14+B13+B12</f>
        <v>530600</v>
      </c>
    </row>
    <row r="16" ht="14.4" spans="1:2">
      <c r="A16" s="68" t="s">
        <v>17</v>
      </c>
      <c r="B16" s="63">
        <f>B15+B10</f>
        <v>6266200</v>
      </c>
    </row>
    <row r="17" ht="14.4" spans="1:2">
      <c r="A17" s="58" t="s">
        <v>47</v>
      </c>
      <c r="B17" s="69">
        <f>B16*8%</f>
        <v>501296</v>
      </c>
    </row>
    <row r="18" ht="14.4" spans="1:2">
      <c r="A18" s="68" t="s">
        <v>48</v>
      </c>
      <c r="B18" s="63">
        <f>B17+B16</f>
        <v>6767496</v>
      </c>
    </row>
    <row r="19" spans="1:2">
      <c r="A19" s="70"/>
      <c r="B19" s="71"/>
    </row>
    <row r="20" ht="15.6" spans="1:2">
      <c r="A20" s="72" t="s">
        <v>49</v>
      </c>
      <c r="B20" s="28" t="s">
        <v>19</v>
      </c>
    </row>
    <row r="21" ht="13.8" spans="1:2">
      <c r="A21" s="73" t="s">
        <v>20</v>
      </c>
      <c r="B21" s="31">
        <v>100000</v>
      </c>
    </row>
    <row r="22" ht="13.8" spans="1:2">
      <c r="A22" s="74" t="s">
        <v>50</v>
      </c>
      <c r="B22" s="33">
        <f>(B18*20%)-B21</f>
        <v>1253499.2</v>
      </c>
    </row>
    <row r="23" ht="13.8" spans="1:2">
      <c r="A23" s="74" t="s">
        <v>51</v>
      </c>
      <c r="B23" s="33">
        <f>B18*10%</f>
        <v>676749.6</v>
      </c>
    </row>
    <row r="24" ht="13.8" spans="1:2">
      <c r="A24" s="74" t="s">
        <v>52</v>
      </c>
      <c r="B24" s="33">
        <f>B18*7.5%</f>
        <v>507562.2</v>
      </c>
    </row>
    <row r="25" ht="13.8" spans="1:2">
      <c r="A25" s="74" t="s">
        <v>53</v>
      </c>
      <c r="B25" s="33">
        <f>B18*7.5%</f>
        <v>507562.2</v>
      </c>
    </row>
    <row r="26" ht="13.8" spans="1:2">
      <c r="A26" s="74" t="s">
        <v>54</v>
      </c>
      <c r="B26" s="33">
        <f>B18*7.5%</f>
        <v>507562.2</v>
      </c>
    </row>
    <row r="27" ht="13.8" spans="1:2">
      <c r="A27" s="74" t="s">
        <v>55</v>
      </c>
      <c r="B27" s="33">
        <f>B18*7.5%</f>
        <v>507562.2</v>
      </c>
    </row>
    <row r="28" ht="13.8" spans="1:2">
      <c r="A28" s="74" t="s">
        <v>56</v>
      </c>
      <c r="B28" s="33">
        <f>B18*8%</f>
        <v>541399.68</v>
      </c>
    </row>
    <row r="29" ht="13.8" spans="1:2">
      <c r="A29" s="74" t="s">
        <v>57</v>
      </c>
      <c r="B29" s="33">
        <f>B18*8%</f>
        <v>541399.68</v>
      </c>
    </row>
    <row r="30" ht="13.8" spans="1:2">
      <c r="A30" s="74" t="s">
        <v>58</v>
      </c>
      <c r="B30" s="33">
        <f>B18*8%</f>
        <v>541399.68</v>
      </c>
    </row>
    <row r="31" ht="13.8" spans="1:2">
      <c r="A31" s="74" t="s">
        <v>59</v>
      </c>
      <c r="B31" s="33">
        <f>B18*8%</f>
        <v>541399.68</v>
      </c>
    </row>
    <row r="32" ht="13.8" spans="1:2">
      <c r="A32" s="74" t="s">
        <v>60</v>
      </c>
      <c r="B32" s="33">
        <f>B18*8%</f>
        <v>541399.68</v>
      </c>
    </row>
    <row r="33" ht="15.6" spans="1:2">
      <c r="A33" s="75" t="s">
        <v>61</v>
      </c>
      <c r="B33" s="35">
        <f>SUM(B21:B32)</f>
        <v>6767496</v>
      </c>
    </row>
    <row r="34" spans="1:2">
      <c r="A34" s="76"/>
      <c r="B34" s="77"/>
    </row>
    <row r="35" ht="13.8" spans="1:2">
      <c r="A35" s="38"/>
      <c r="B35" s="38"/>
    </row>
    <row r="36" ht="13.8" spans="1:2">
      <c r="A36" s="78"/>
      <c r="B36" s="79"/>
    </row>
    <row r="37" ht="13.8" spans="1:2">
      <c r="A37" s="80" t="s">
        <v>41</v>
      </c>
      <c r="B37" s="81"/>
    </row>
    <row r="38" ht="13.8" spans="1:2">
      <c r="A38" s="82"/>
      <c r="B38" s="83"/>
    </row>
    <row r="39" ht="34.2" customHeight="1" spans="1:2">
      <c r="A39" s="48" t="s">
        <v>43</v>
      </c>
      <c r="B39" s="48"/>
    </row>
    <row r="40" ht="13.8" spans="1:2">
      <c r="A40" s="38"/>
      <c r="B40" s="38"/>
    </row>
  </sheetData>
  <mergeCells count="8">
    <mergeCell ref="A1:B1"/>
    <mergeCell ref="A2:B2"/>
    <mergeCell ref="A3:B3"/>
    <mergeCell ref="A5:B5"/>
    <mergeCell ref="A11:B11"/>
    <mergeCell ref="A19:B19"/>
    <mergeCell ref="A37:B37"/>
    <mergeCell ref="A39:B39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Q44"/>
  <sheetViews>
    <sheetView zoomScale="93" zoomScaleNormal="93" workbookViewId="0">
      <selection activeCell="B7" sqref="B7"/>
    </sheetView>
  </sheetViews>
  <sheetFormatPr defaultColWidth="8.77777777777778" defaultRowHeight="13.8"/>
  <cols>
    <col min="1" max="1" width="60.2222222222222" style="9" customWidth="1"/>
    <col min="2" max="2" width="24.1111111111111" style="9" customWidth="1"/>
    <col min="3" max="3" width="10.6666666666667" style="9" hidden="1" customWidth="1"/>
    <col min="4" max="4" width="11.2222222222222" style="9" customWidth="1"/>
    <col min="5" max="16384" width="8.77777777777778" style="9"/>
  </cols>
  <sheetData>
    <row r="1" s="4" customFormat="1" ht="14.4" spans="1:2">
      <c r="A1" s="10" t="s">
        <v>62</v>
      </c>
      <c r="B1" s="10"/>
    </row>
    <row r="2" s="4" customFormat="1" ht="14.4" spans="1:2">
      <c r="A2" s="10" t="s">
        <v>63</v>
      </c>
      <c r="B2" s="10"/>
    </row>
    <row r="3" s="4" customFormat="1" ht="14.4" spans="1:2">
      <c r="A3" s="10" t="s">
        <v>64</v>
      </c>
      <c r="B3" s="10"/>
    </row>
    <row r="4" spans="1:2">
      <c r="A4" s="11" t="s">
        <v>3</v>
      </c>
      <c r="B4" s="12">
        <f ca="1">TODAY()</f>
        <v>46035</v>
      </c>
    </row>
    <row r="5" s="5" customFormat="1" ht="20.25" customHeight="1" spans="1:2">
      <c r="A5" s="13" t="s">
        <v>65</v>
      </c>
      <c r="B5" s="13"/>
    </row>
    <row r="6" s="6" customFormat="1" ht="15.6" spans="1:2">
      <c r="A6" s="14" t="s">
        <v>5</v>
      </c>
      <c r="B6" s="15">
        <v>1096</v>
      </c>
    </row>
    <row r="7" spans="1:2">
      <c r="A7" s="16" t="s">
        <v>6</v>
      </c>
      <c r="B7" s="17">
        <v>4300</v>
      </c>
    </row>
    <row r="8" spans="1:2">
      <c r="A8" s="18" t="s">
        <v>7</v>
      </c>
      <c r="B8" s="17">
        <f>B7*B6</f>
        <v>4712800</v>
      </c>
    </row>
    <row r="9" spans="1:2">
      <c r="A9" s="18" t="s">
        <v>8</v>
      </c>
      <c r="B9" s="17"/>
    </row>
    <row r="10" ht="27.6" spans="1:2">
      <c r="A10" s="16" t="s">
        <v>9</v>
      </c>
      <c r="B10" s="17"/>
    </row>
    <row r="11" s="6" customFormat="1" ht="15.6" spans="1:2">
      <c r="A11" s="19" t="s">
        <v>11</v>
      </c>
      <c r="B11" s="20">
        <f>B8+B9+B10</f>
        <v>4712800</v>
      </c>
    </row>
    <row r="12" s="5" customFormat="1" ht="20.25" customHeight="1" spans="1:2">
      <c r="A12" s="21" t="s">
        <v>12</v>
      </c>
      <c r="B12" s="21"/>
    </row>
    <row r="13" spans="1:2">
      <c r="A13" s="16" t="s">
        <v>13</v>
      </c>
      <c r="B13" s="17">
        <f>B6*200</f>
        <v>219200</v>
      </c>
    </row>
    <row r="14" spans="1:2">
      <c r="A14" s="22" t="s">
        <v>14</v>
      </c>
      <c r="B14" s="17">
        <v>250000</v>
      </c>
    </row>
    <row r="15" spans="1:2">
      <c r="A15" s="22" t="s">
        <v>15</v>
      </c>
      <c r="B15" s="17">
        <v>60000</v>
      </c>
    </row>
    <row r="16" s="6" customFormat="1" ht="15.6" spans="1:3">
      <c r="A16" s="23" t="s">
        <v>16</v>
      </c>
      <c r="B16" s="20">
        <f>B15+B14+B13</f>
        <v>529200</v>
      </c>
      <c r="C16" s="6" t="s">
        <v>10</v>
      </c>
    </row>
    <row r="17" s="6" customFormat="1" ht="15.6" spans="1:4">
      <c r="A17" s="24" t="s">
        <v>17</v>
      </c>
      <c r="B17" s="25">
        <f>B16+B11</f>
        <v>5242000</v>
      </c>
      <c r="C17" s="26">
        <f>B17/B6</f>
        <v>4782.84671532847</v>
      </c>
      <c r="D17" s="26"/>
    </row>
    <row r="18" ht="8.4" customHeight="1" spans="1:2">
      <c r="A18" s="18"/>
      <c r="B18" s="17"/>
    </row>
    <row r="19" s="7" customFormat="1" ht="15.3" customHeight="1" spans="1:43">
      <c r="A19" s="27" t="s">
        <v>66</v>
      </c>
      <c r="B19" s="28" t="s">
        <v>19</v>
      </c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</row>
    <row r="20" ht="13.05" customHeight="1" spans="1:2">
      <c r="A20" s="30" t="s">
        <v>20</v>
      </c>
      <c r="B20" s="31">
        <v>100000</v>
      </c>
    </row>
    <row r="21" ht="13.05" customHeight="1" spans="1:2">
      <c r="A21" s="32" t="s">
        <v>67</v>
      </c>
      <c r="B21" s="33">
        <f>B17*20%-100000</f>
        <v>948400</v>
      </c>
    </row>
    <row r="22" ht="13.05" customHeight="1" spans="1:2">
      <c r="A22" s="32" t="s">
        <v>68</v>
      </c>
      <c r="B22" s="33">
        <f>B17*80%</f>
        <v>4193600</v>
      </c>
    </row>
    <row r="23" ht="15.6" spans="1:4">
      <c r="A23" s="34" t="s">
        <v>32</v>
      </c>
      <c r="B23" s="35">
        <f>SUM(B20:B22)</f>
        <v>5242000</v>
      </c>
      <c r="C23" s="36"/>
      <c r="D23" s="36"/>
    </row>
    <row r="24" spans="1:2">
      <c r="A24" s="37"/>
      <c r="B24" s="38"/>
    </row>
    <row r="25" ht="15.6" hidden="1" spans="1:2">
      <c r="A25" s="39" t="s">
        <v>33</v>
      </c>
      <c r="B25" s="40"/>
    </row>
    <row r="26" ht="37.5" hidden="1" customHeight="1" spans="1:2">
      <c r="A26" s="41" t="s">
        <v>34</v>
      </c>
      <c r="B26" s="41"/>
    </row>
    <row r="27" ht="24.45" hidden="1" customHeight="1" spans="1:2">
      <c r="A27" s="42" t="s">
        <v>35</v>
      </c>
      <c r="B27" s="42"/>
    </row>
    <row r="28" hidden="1" spans="1:2">
      <c r="A28" s="42" t="s">
        <v>36</v>
      </c>
      <c r="B28" s="42"/>
    </row>
    <row r="29" hidden="1" spans="1:2">
      <c r="A29" s="42" t="s">
        <v>37</v>
      </c>
      <c r="B29" s="42"/>
    </row>
    <row r="30" hidden="1" spans="1:2">
      <c r="A30" s="42" t="s">
        <v>38</v>
      </c>
      <c r="B30" s="42"/>
    </row>
    <row r="31" hidden="1" spans="1:2">
      <c r="A31" s="42" t="s">
        <v>39</v>
      </c>
      <c r="B31" s="42"/>
    </row>
    <row r="32" hidden="1" spans="1:2">
      <c r="A32" s="42" t="s">
        <v>40</v>
      </c>
      <c r="B32" s="42"/>
    </row>
    <row r="33" spans="1:2">
      <c r="A33" s="37"/>
      <c r="B33" s="38"/>
    </row>
    <row r="34" ht="13.05" customHeight="1" spans="1:1">
      <c r="A34" s="43"/>
    </row>
    <row r="35" ht="13.05" customHeight="1" spans="1:2">
      <c r="A35" s="44" t="s">
        <v>69</v>
      </c>
      <c r="B35" s="45"/>
    </row>
    <row r="36" ht="13.05" customHeight="1" spans="1:1">
      <c r="A36" s="43"/>
    </row>
    <row r="37" s="8" customFormat="1" ht="13.05" customHeight="1" spans="1:2">
      <c r="A37" s="46"/>
      <c r="B37" s="47"/>
    </row>
    <row r="38" ht="46.5" customHeight="1" spans="1:2">
      <c r="A38" s="48" t="s">
        <v>43</v>
      </c>
      <c r="B38" s="48"/>
    </row>
    <row r="39" ht="13.05" customHeight="1" spans="1:2">
      <c r="A39" s="38"/>
      <c r="B39" s="49"/>
    </row>
    <row r="41" ht="13.05" customHeight="1" spans="1:5">
      <c r="A41" s="50" t="s">
        <v>70</v>
      </c>
      <c r="B41" s="51">
        <f>B17*5.39%</f>
        <v>282543.8</v>
      </c>
      <c r="E41" s="52"/>
    </row>
    <row r="42" spans="1:2">
      <c r="A42" s="50" t="s">
        <v>71</v>
      </c>
      <c r="B42" s="51">
        <v>76000</v>
      </c>
    </row>
    <row r="43" spans="1:2">
      <c r="A43" s="50" t="s">
        <v>72</v>
      </c>
      <c r="B43" s="51">
        <f>B23</f>
        <v>5242000</v>
      </c>
    </row>
    <row r="44" spans="1:2">
      <c r="A44" s="50" t="s">
        <v>73</v>
      </c>
      <c r="B44" s="51">
        <f>B43+B42+B41</f>
        <v>5600543.8</v>
      </c>
    </row>
  </sheetData>
  <mergeCells count="14">
    <mergeCell ref="A1:B1"/>
    <mergeCell ref="A2:B2"/>
    <mergeCell ref="A3:B3"/>
    <mergeCell ref="A5:B5"/>
    <mergeCell ref="A12:B12"/>
    <mergeCell ref="A26:B26"/>
    <mergeCell ref="A27:B27"/>
    <mergeCell ref="A28:B28"/>
    <mergeCell ref="A29:B29"/>
    <mergeCell ref="A30:B30"/>
    <mergeCell ref="A31:B31"/>
    <mergeCell ref="A32:B32"/>
    <mergeCell ref="A35:B35"/>
    <mergeCell ref="A38:B38"/>
  </mergeCells>
  <pageMargins left="0.7" right="0.7" top="0.75" bottom="0.75" header="0.3" footer="0.3"/>
  <pageSetup paperSize="1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selection activeCell="A1" sqref="A1:G12"/>
    </sheetView>
  </sheetViews>
  <sheetFormatPr defaultColWidth="8.88888888888889" defaultRowHeight="13.2" outlineLevelRow="7" outlineLevelCol="5"/>
  <sheetData>
    <row r="1" spans="1:6">
      <c r="A1" s="1" t="s">
        <v>74</v>
      </c>
      <c r="B1" s="1" t="s">
        <v>75</v>
      </c>
      <c r="C1" s="1" t="s">
        <v>76</v>
      </c>
      <c r="D1" s="1" t="s">
        <v>77</v>
      </c>
      <c r="E1" s="1" t="s">
        <v>78</v>
      </c>
      <c r="F1" s="2"/>
    </row>
    <row r="2" spans="1:6">
      <c r="A2" s="1"/>
      <c r="B2" s="1"/>
      <c r="C2" s="1"/>
      <c r="D2" s="1"/>
      <c r="E2" s="1"/>
      <c r="F2" s="2"/>
    </row>
    <row r="3" spans="1:6">
      <c r="A3" s="1"/>
      <c r="B3" s="1"/>
      <c r="C3" s="1"/>
      <c r="D3" s="1"/>
      <c r="E3" s="1"/>
      <c r="F3" s="2"/>
    </row>
    <row r="4" spans="1:5">
      <c r="A4" s="3"/>
      <c r="B4" s="3"/>
      <c r="C4" s="3"/>
      <c r="D4" s="3"/>
      <c r="E4" s="3"/>
    </row>
    <row r="5" spans="1:5">
      <c r="A5" s="3"/>
      <c r="B5" s="3"/>
      <c r="C5" s="3"/>
      <c r="D5" s="3"/>
      <c r="E5" s="3"/>
    </row>
    <row r="6" spans="1:5">
      <c r="A6" s="3"/>
      <c r="B6" s="3"/>
      <c r="C6" s="3"/>
      <c r="D6" s="3"/>
      <c r="E6" s="3"/>
    </row>
    <row r="7" spans="1:5">
      <c r="A7" s="3"/>
      <c r="B7" s="3"/>
      <c r="C7" s="3"/>
      <c r="D7" s="3"/>
      <c r="E7" s="3"/>
    </row>
    <row r="8" spans="1:5">
      <c r="A8" s="3"/>
      <c r="B8" s="3"/>
      <c r="C8" s="3"/>
      <c r="D8" s="3"/>
      <c r="E8" s="3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C&amp;D</vt:lpstr>
      <vt:lpstr>B Block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Narendra Gowda</cp:lastModifiedBy>
  <dcterms:created xsi:type="dcterms:W3CDTF">2024-09-03T15:46:00Z</dcterms:created>
  <cp:lastPrinted>2025-11-23T07:06:00Z</cp:lastPrinted>
  <dcterms:modified xsi:type="dcterms:W3CDTF">2026-01-13T06:23:37Z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2024-09-01T00:00:00Z</vt:filetime>
  </property>
  <property fmtid="{D5CDD505-2E9C-101B-9397-08002B2CF9AE}" pid="3" name="LastSaved">
    <vt:filetime>2024-09-03T00:00:00Z</vt:filetime>
  </property>
  <property fmtid="{D5CDD505-2E9C-101B-9397-08002B2CF9AE}" pid="4" name="Producer">
    <vt:lpwstr>iText 2.0.8 (by lowagie.com)</vt:lpwstr>
  </property>
  <property fmtid="{D5CDD505-2E9C-101B-9397-08002B2CF9AE}" pid="5" name="ICV">
    <vt:lpwstr>F89524A2D3B745EF8A390C9956021E5A_12</vt:lpwstr>
  </property>
  <property fmtid="{D5CDD505-2E9C-101B-9397-08002B2CF9AE}" pid="6" name="KSOProductBuildVer">
    <vt:lpwstr>1033-12.2.0.23155</vt:lpwstr>
  </property>
</Properties>
</file>