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gr\Documents\EngineNunu\Engineering new\Forums\EXCELL\"/>
    </mc:Choice>
  </mc:AlternateContent>
  <xr:revisionPtr revIDLastSave="0" documentId="8_{82B7DE45-B599-441D-98D7-46D6419BA9FA}" xr6:coauthVersionLast="47" xr6:coauthVersionMax="47" xr10:uidLastSave="{00000000-0000-0000-0000-000000000000}"/>
  <bookViews>
    <workbookView xWindow="-103" yWindow="-103" windowWidth="15026" windowHeight="9463" xr2:uid="{C1E76E03-F91F-4D98-8530-FC30D9733BF2}"/>
  </bookViews>
  <sheets>
    <sheet name="KercelXLS" sheetId="2" r:id="rId1"/>
  </sheets>
  <definedNames>
    <definedName name="_xlnm.Print_Area" localSheetId="0">KercelXLS!$B$1:$E$136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6" i="2" l="1"/>
  <c r="D103" i="2"/>
  <c r="D102" i="2"/>
  <c r="D98" i="2"/>
  <c r="D100" i="2" s="1"/>
  <c r="D96" i="2"/>
  <c r="D95" i="2"/>
  <c r="D94" i="2"/>
  <c r="D97" i="2" s="1"/>
  <c r="D91" i="2"/>
  <c r="D90" i="2"/>
  <c r="D87" i="2"/>
  <c r="D86" i="2"/>
  <c r="D88" i="2" s="1"/>
  <c r="D84" i="2"/>
  <c r="D83" i="2"/>
  <c r="D85" i="2" s="1"/>
  <c r="D89" i="2" s="1"/>
  <c r="D82" i="2"/>
  <c r="D79" i="2"/>
  <c r="D78" i="2"/>
  <c r="D74" i="2"/>
  <c r="D76" i="2" s="1"/>
  <c r="D72" i="2"/>
  <c r="D71" i="2"/>
  <c r="D70" i="2"/>
  <c r="D73" i="2" s="1"/>
  <c r="D67" i="2"/>
  <c r="D68" i="2" s="1"/>
  <c r="D65" i="2"/>
  <c r="D66" i="2" s="1"/>
  <c r="D63" i="2"/>
  <c r="D64" i="2" s="1"/>
  <c r="D59" i="2"/>
  <c r="D131" i="2" s="1"/>
  <c r="D58" i="2"/>
  <c r="D57" i="2"/>
  <c r="D56" i="2"/>
  <c r="D55" i="2"/>
  <c r="D61" i="2" s="1"/>
  <c r="D54" i="2"/>
  <c r="D60" i="2" s="1"/>
  <c r="D53" i="2"/>
  <c r="D51" i="2"/>
  <c r="D50" i="2"/>
  <c r="D52" i="2" s="1"/>
  <c r="D111" i="2" l="1"/>
  <c r="D135" i="2"/>
  <c r="D133" i="2"/>
  <c r="E133" i="2" s="1"/>
  <c r="D92" i="2"/>
  <c r="D62" i="2"/>
  <c r="D99" i="2"/>
  <c r="D101" i="2" s="1"/>
  <c r="D104" i="2" s="1"/>
  <c r="D75" i="2"/>
  <c r="D77" i="2" s="1"/>
  <c r="D80" i="2" s="1"/>
  <c r="D110" i="2" l="1"/>
  <c r="D109" i="2"/>
  <c r="D106" i="2"/>
  <c r="D107" i="2" s="1"/>
  <c r="E131" i="2"/>
  <c r="D112" i="2"/>
  <c r="D129" i="2"/>
  <c r="D128" i="2"/>
  <c r="D119" i="2"/>
  <c r="D118" i="2"/>
  <c r="D117" i="2"/>
  <c r="E135" i="2"/>
  <c r="D136" i="2" l="1"/>
  <c r="D132" i="2"/>
  <c r="D130" i="2"/>
  <c r="D134" i="2"/>
  <c r="D120" i="2"/>
  <c r="D113" i="2"/>
  <c r="D114" i="2" s="1"/>
  <c r="D115" i="2" l="1"/>
  <c r="E128" i="2"/>
  <c r="D137" i="2"/>
  <c r="D121" i="2" l="1"/>
  <c r="D123" i="2"/>
  <c r="D122" i="2"/>
  <c r="E121" i="2" l="1"/>
  <c r="D124" i="2"/>
  <c r="E124" i="2" s="1"/>
  <c r="E132" i="2"/>
  <c r="E122" i="2"/>
  <c r="E134" i="2"/>
  <c r="E123" i="2"/>
  <c r="E136" i="2"/>
</calcChain>
</file>

<file path=xl/sharedStrings.xml><?xml version="1.0" encoding="utf-8"?>
<sst xmlns="http://schemas.openxmlformats.org/spreadsheetml/2006/main" count="257" uniqueCount="233">
  <si>
    <t>THIS PROGRAM IS PREPARED ACC. TO -</t>
  </si>
  <si>
    <t>DESIGN OF SWITCHYARD GROUNDING SYSTEMS</t>
  </si>
  <si>
    <t>USING MULTIPLE GRIDS-by Stephen W. Kercel -</t>
  </si>
  <si>
    <t>IEEE TRANS. ON POWER APP.&amp;SYST.S</t>
  </si>
  <si>
    <t>VOL PAS-100,NO 3 March 1981</t>
  </si>
  <si>
    <t xml:space="preserve">ADDED: </t>
  </si>
  <si>
    <t>CURRENT SHARING RATE BETWEEN DIFFERENT GRIDS</t>
  </si>
  <si>
    <t xml:space="preserve"> ACCORDING TO ME:</t>
  </si>
  <si>
    <t>1) Constant Distribution of Current [A/m]</t>
  </si>
  <si>
    <t>2) Constant Potential throughout the entire Grid</t>
  </si>
  <si>
    <t xml:space="preserve">3) The current per meter grounding cable is </t>
  </si>
  <si>
    <t>direct proportional to the distance from the center</t>
  </si>
  <si>
    <t>Remarks</t>
  </si>
  <si>
    <t>[As in"OPTIMUM"]</t>
  </si>
  <si>
    <t>SEE "TypicalShortCircuit.xls"</t>
  </si>
  <si>
    <t>INPUT DATA:</t>
  </si>
  <si>
    <t>Parameter</t>
  </si>
  <si>
    <t>Value</t>
  </si>
  <si>
    <t>U/M</t>
  </si>
  <si>
    <t>TOTAL Igrid=</t>
  </si>
  <si>
    <t>Igrid</t>
  </si>
  <si>
    <t>kA</t>
  </si>
  <si>
    <t>Fault Clearing Time</t>
  </si>
  <si>
    <t>T</t>
  </si>
  <si>
    <t>Frequence</t>
  </si>
  <si>
    <t>F</t>
  </si>
  <si>
    <t xml:space="preserve">NO OF GRIDS(2-3)= </t>
  </si>
  <si>
    <t>NOG</t>
  </si>
  <si>
    <t>DISTANCE BET. GRIDS NO 1&amp; 2 [m]= DSAB</t>
  </si>
  <si>
    <t>DSAB</t>
  </si>
  <si>
    <t>DISTANCE BET. GRIDS NO 2&amp; 3 [m]= DSBC</t>
  </si>
  <si>
    <t>DSBC</t>
  </si>
  <si>
    <t>DISTANCE BET. GRIDS NO 1&amp; 3 [m]= DSAC</t>
  </si>
  <si>
    <t>DSAC</t>
  </si>
  <si>
    <t>GRID NO.1 [A]</t>
  </si>
  <si>
    <t>A=LONG SIDE OF A GRID=</t>
  </si>
  <si>
    <t>AA</t>
  </si>
  <si>
    <t>B=SHORT SIDE OF A GRID=</t>
  </si>
  <si>
    <t>BA</t>
  </si>
  <si>
    <t xml:space="preserve">DISTANCE BTW.CONN.(DA)[M]= </t>
  </si>
  <si>
    <t>DAA</t>
  </si>
  <si>
    <t xml:space="preserve">DISTANCE BTW.CONN.(DB)[M]= </t>
  </si>
  <si>
    <t>DBA</t>
  </si>
  <si>
    <t xml:space="preserve">RO[OHM.M]= </t>
  </si>
  <si>
    <t>ROA</t>
  </si>
  <si>
    <t xml:space="preserve">CONDUCTOR BURING DEPTH[M]= </t>
  </si>
  <si>
    <t>CBA</t>
  </si>
  <si>
    <t xml:space="preserve">CONDUCTOR DIA[MM]= </t>
  </si>
  <si>
    <t>DIA</t>
  </si>
  <si>
    <t>GRID NO.2 [B]</t>
  </si>
  <si>
    <t>AB</t>
  </si>
  <si>
    <t>BB</t>
  </si>
  <si>
    <t>DAB</t>
  </si>
  <si>
    <t>DBB</t>
  </si>
  <si>
    <t>ROB</t>
  </si>
  <si>
    <t>CBB</t>
  </si>
  <si>
    <t>DIB</t>
  </si>
  <si>
    <t>GRID NO.3 [C]</t>
  </si>
  <si>
    <t>AC</t>
  </si>
  <si>
    <t>BC</t>
  </si>
  <si>
    <t>DAC</t>
  </si>
  <si>
    <t>DBC</t>
  </si>
  <si>
    <t>ROC</t>
  </si>
  <si>
    <t>CBC</t>
  </si>
  <si>
    <t>DIC</t>
  </si>
  <si>
    <t>CALCULATED DATA:</t>
  </si>
  <si>
    <t>A</t>
  </si>
  <si>
    <t>X/R=</t>
  </si>
  <si>
    <t>XperR</t>
  </si>
  <si>
    <t>TA</t>
  </si>
  <si>
    <t>FUN</t>
  </si>
  <si>
    <t>DCR</t>
  </si>
  <si>
    <t>NAA = INT(AA/ DAA) + 1</t>
  </si>
  <si>
    <t xml:space="preserve">NAA </t>
  </si>
  <si>
    <t>NAB = INT(AB/ DAB) + 1</t>
  </si>
  <si>
    <t xml:space="preserve">NAB </t>
  </si>
  <si>
    <t>NAC = INT(AC/ DAC) + 1</t>
  </si>
  <si>
    <t xml:space="preserve">NAC </t>
  </si>
  <si>
    <t>NBA = INT(BA/ DBA) + 1</t>
  </si>
  <si>
    <t xml:space="preserve">NBA </t>
  </si>
  <si>
    <t>NBB = INT(BB/ DBB) + 1</t>
  </si>
  <si>
    <t xml:space="preserve">NBB </t>
  </si>
  <si>
    <t>NBC = INT(BC/ DBC) + 1</t>
  </si>
  <si>
    <t xml:space="preserve">NBC </t>
  </si>
  <si>
    <t xml:space="preserve"> LA = NAA * BA + NBA * AA</t>
  </si>
  <si>
    <t xml:space="preserve">LA </t>
  </si>
  <si>
    <t xml:space="preserve"> LB = NAB * BB + NBB * AB</t>
  </si>
  <si>
    <t xml:space="preserve">LB </t>
  </si>
  <si>
    <t xml:space="preserve"> LC = NAC * BC + NBC * AC</t>
  </si>
  <si>
    <t xml:space="preserve">LC </t>
  </si>
  <si>
    <t>LTOT=LA+LB+LC</t>
  </si>
  <si>
    <t>LTOT</t>
  </si>
  <si>
    <t>ROM=MAX(ROA,ROB)</t>
  </si>
  <si>
    <t>ROM</t>
  </si>
  <si>
    <t>RAB = ROM / 2 / PI() / DSAB</t>
  </si>
  <si>
    <t>RAB</t>
  </si>
  <si>
    <t>RON=MAX(ROC,ROB)</t>
  </si>
  <si>
    <t>RON</t>
  </si>
  <si>
    <t>RBC = RON / 2 / PI() / DSBC</t>
  </si>
  <si>
    <t>RBC</t>
  </si>
  <si>
    <t>ROP=MAX(ROA,ROC)</t>
  </si>
  <si>
    <t>ROP</t>
  </si>
  <si>
    <t>RAC= ROP / 2 / PI() / DSAC</t>
  </si>
  <si>
    <t>RAC</t>
  </si>
  <si>
    <t>BAA = (BA + SQRT(AA ^ 2 + BA ^ 2)) / AA</t>
  </si>
  <si>
    <t>BAA</t>
  </si>
  <si>
    <t>BBA = (AA + SQRT(AA ^ 2 + BA ^ 2)) / BA</t>
  </si>
  <si>
    <t>BBA</t>
  </si>
  <si>
    <t>BCA= (AA ^ 2 + BA ^ 2) * SQRT(AA ^ 2 + BA ^ 2) / 3 / AA ^ 2 / BA ^ 2</t>
  </si>
  <si>
    <t>BCA</t>
  </si>
  <si>
    <t>KAA=SQRT(AA*BA)/2*1.84*(LN(BAA)/BA+LN(BBA)/AA+BA/3/AA^2+AA/3/BA^2-BCA)</t>
  </si>
  <si>
    <t>KAA</t>
  </si>
  <si>
    <t>SQAB = SQRT(BA ^ 2 + AA ^ 2 / 4)</t>
  </si>
  <si>
    <t>SQAB</t>
  </si>
  <si>
    <t>BDA = (BA + SQAB) * 2 /AA</t>
  </si>
  <si>
    <t>BDA</t>
  </si>
  <si>
    <t>BEA = (AA/ 2 + SQAB) / (SQAB - AA / 2)</t>
  </si>
  <si>
    <t>BEA</t>
  </si>
  <si>
    <t>KBA=LN(4*(AA+BA)/AA)+2*KAA*(AA+BA)/SQRT(AA*BA)-LN(BDA)-LN(BEA)/2</t>
  </si>
  <si>
    <t>KBA</t>
  </si>
  <si>
    <t>SAB=AA*BA</t>
  </si>
  <si>
    <t>SAB</t>
  </si>
  <si>
    <t>APA = SQRT(2 * CBA * DIA / 1000)</t>
  </si>
  <si>
    <t>APA</t>
  </si>
  <si>
    <t>RA = ROA / PI() / LA * (LN(2 * LA / APA) + KAA * LA / SQRT(SAB) - KBA)</t>
  </si>
  <si>
    <t>RA</t>
  </si>
  <si>
    <t>BAB = (BB + SQRT(AB ^ 2 + BB ^ 2)) / AB</t>
  </si>
  <si>
    <t>BAB</t>
  </si>
  <si>
    <t>BBB = (AB + SQRT(AB ^ 2 + BB ^ 2)) / BB</t>
  </si>
  <si>
    <t>BBB</t>
  </si>
  <si>
    <t>BCB= (AB ^ 2 + BB ^ 2) * SQRT(AB ^ 2 + BB ^ 2) / 3 / AB ^ 2 / BB ^ 2</t>
  </si>
  <si>
    <t>BCB</t>
  </si>
  <si>
    <t>KAB=SQRT(AB*BB)/2*1.84*(LN(BAB)/BB+LN(BBB)/AB+BB/3/AB^2+AB/3/BB^2-BCB)</t>
  </si>
  <si>
    <t>KAB</t>
  </si>
  <si>
    <t>SQBB = SQRT(BB ^ 2 + AB ^ 2 / 4)</t>
  </si>
  <si>
    <t>SQBB</t>
  </si>
  <si>
    <t>BDB = (BB + SQBB) * 2 /AB</t>
  </si>
  <si>
    <t>BDB</t>
  </si>
  <si>
    <t>BEB = (AB/ 2 + SQBB) / (SQBB - AB / 2)</t>
  </si>
  <si>
    <t>BEB</t>
  </si>
  <si>
    <t>KBB=LN(4*(AB+BB)/AB)+2*KAB*(AB+BB)/SQRT(AB*BB)-LN(BDB)-LN(BEB)/2</t>
  </si>
  <si>
    <t>KBB</t>
  </si>
  <si>
    <t>SBB=AB*BB</t>
  </si>
  <si>
    <t>SBB</t>
  </si>
  <si>
    <t>APB = SQRT(2 * CBB * DIB / 1000)</t>
  </si>
  <si>
    <t>APB</t>
  </si>
  <si>
    <t>RB = ROB / PI() / LB * (LN(2 * LB / APB) + KAB * LB / SQRT(SBB) - KBB)</t>
  </si>
  <si>
    <t>RB</t>
  </si>
  <si>
    <t>BAC = (BC + SQRT(AC ^ 2 + BC ^ 2)) / AC</t>
  </si>
  <si>
    <t>BAC</t>
  </si>
  <si>
    <t>BBC = (AC + SQRT(AC ^ 2 + BC ^ 2)) / BC</t>
  </si>
  <si>
    <t>BBC</t>
  </si>
  <si>
    <t>BCC= (AC ^ 2 + BC ^ 2) * SQRT(AC ^ 2 + BC ^ 2) / 3 / AC ^ 2 / BC ^ 2</t>
  </si>
  <si>
    <t>BCC</t>
  </si>
  <si>
    <t>KAC=SQRT(AC*BC)/2*1.84*(LN(BAC)/BC+LN(BBC)/AC+BC/3/AC^2+AC/3/BC^2-BCC)</t>
  </si>
  <si>
    <t>KAC</t>
  </si>
  <si>
    <t>SQCB = SQRT(BC ^ 2 + AC ^ 2 / 4)</t>
  </si>
  <si>
    <t>SQCB</t>
  </si>
  <si>
    <t>BDC = (BC + SQCB) * 2 /AC</t>
  </si>
  <si>
    <t>BDC</t>
  </si>
  <si>
    <t>BEC = (AC/ 2 + SQCB) / (SQCB - AC / 2)</t>
  </si>
  <si>
    <t>BEC</t>
  </si>
  <si>
    <t>KBC=LN(4*(AC+BC)/AC)+2*KAC*(AC+BC)/SQRT(AC*BC)-LN(BDC)-LN(BEC)/2</t>
  </si>
  <si>
    <t>KBC</t>
  </si>
  <si>
    <t>SCB=AC*BC</t>
  </si>
  <si>
    <t>SCB</t>
  </si>
  <si>
    <t>APC = SQRT(2 * CBC * DIC / 1000)</t>
  </si>
  <si>
    <t>APC</t>
  </si>
  <si>
    <t>RC = ROC / PI() / LC* (LN(2 * LC / APC) + KAC * LC / SQRT(SCB) - KBC)</t>
  </si>
  <si>
    <t>RC</t>
  </si>
  <si>
    <t>TWO GRIDS</t>
  </si>
  <si>
    <t>RTOT = (RA * RB - RAB ^ 2) / (RA + RB - 2 * RAB)</t>
  </si>
  <si>
    <t>RTOT</t>
  </si>
  <si>
    <t>GRP=RTOT*Igrid</t>
  </si>
  <si>
    <t>GRP</t>
  </si>
  <si>
    <t>THREE GRIDS</t>
  </si>
  <si>
    <t>HOP = RA * RB * RC + 2 * RAB * RAC * RBC - RA * RBC ^ 2 - RB * RAC ^ 2 - RC * RAB ^ 2</t>
  </si>
  <si>
    <t>HOP</t>
  </si>
  <si>
    <t xml:space="preserve">DA = RA * RB + RA * RC + RB * RC </t>
  </si>
  <si>
    <t>DA</t>
  </si>
  <si>
    <t xml:space="preserve">DB =  - (RBC ^ 2 + RAC^ 2 + RAB ^ 2) </t>
  </si>
  <si>
    <t>DB</t>
  </si>
  <si>
    <t>DC = (RAB * RBC + RBC * RAC+ RAB * RAC - RAB * RC - RAB * RB - RBC * RA)</t>
  </si>
  <si>
    <t>DC</t>
  </si>
  <si>
    <t>D=DA+DB+2*DC</t>
  </si>
  <si>
    <t>D</t>
  </si>
  <si>
    <t>RTQT = HOP / D</t>
  </si>
  <si>
    <t>RTQT</t>
  </si>
  <si>
    <t>GRQ=RTQT*Igrid</t>
  </si>
  <si>
    <t>GRQ</t>
  </si>
  <si>
    <t>IAarea=Igrid/LTOT*LA</t>
  </si>
  <si>
    <t>IA</t>
  </si>
  <si>
    <t>IBarea=Igrid/LTOT*LB</t>
  </si>
  <si>
    <t>IB</t>
  </si>
  <si>
    <t>ICarea=Igrid/LTOT*LC</t>
  </si>
  <si>
    <t>IC</t>
  </si>
  <si>
    <t>2)Same grid potential rise</t>
  </si>
  <si>
    <t>I1TOT</t>
  </si>
  <si>
    <t>IAarea=GRP[GRQ]/RA/KRED</t>
  </si>
  <si>
    <t>IAP</t>
  </si>
  <si>
    <t>IBarea=GRP[GRQ]/RB/KRED</t>
  </si>
  <si>
    <t>IBP</t>
  </si>
  <si>
    <t>ICarea=GRP[GRQ]/RC/KRED</t>
  </si>
  <si>
    <t>ICP</t>
  </si>
  <si>
    <t>I2TOT</t>
  </si>
  <si>
    <t>KRED=FIRSTSUM(IA+IB+IC)/Igrid</t>
  </si>
  <si>
    <t>KRED</t>
  </si>
  <si>
    <t>2a)same grid pot.calculated as per 665-1995</t>
  </si>
  <si>
    <t>SUPR</t>
  </si>
  <si>
    <t>SUPR=AA*BA+AB*BB+AC*BC</t>
  </si>
  <si>
    <t>SR</t>
  </si>
  <si>
    <t>Zg=SR*(1/LTOT+1/SQRT(20*SUPR)*(1+1/(1+h*sqrt(20/SUPR))</t>
  </si>
  <si>
    <t>ZG</t>
  </si>
  <si>
    <t>ZG=1/(1/ZA+1/ZB+1/ZC)</t>
  </si>
  <si>
    <t>ZGA</t>
  </si>
  <si>
    <t>NEW GRP AS PER IEEE Std 665-1995</t>
  </si>
  <si>
    <t>GRPN</t>
  </si>
  <si>
    <t>KV</t>
  </si>
  <si>
    <t>ZA=ROA*(1/LA+1/SQRT(20*AA*BA)*(1+1/(1+CBA*SQRT(20/AA/BA))</t>
  </si>
  <si>
    <t>ZA</t>
  </si>
  <si>
    <t>IAS=ZG*Igrid/ZA</t>
  </si>
  <si>
    <t>IAS</t>
  </si>
  <si>
    <t>ZB=ROB*(1/LB+1/SQRT(20*AB*BB)*(1+1/(1+CBA*SQRT(20/AB/BB)))</t>
  </si>
  <si>
    <t>ZB</t>
  </si>
  <si>
    <t>IBS</t>
  </si>
  <si>
    <t>ZC=ROC*(1/LC+1/SQRT(20*AC*BC)*(1+1/(1+CBA*SQRT(20/AC/BC)))</t>
  </si>
  <si>
    <t>ZC</t>
  </si>
  <si>
    <t>ICS</t>
  </si>
  <si>
    <t>SUMM</t>
  </si>
  <si>
    <t>A=LONG SIDE OF B GRID=</t>
  </si>
  <si>
    <t>B=SHORT SIDE OF B GRID=</t>
  </si>
  <si>
    <t>A=LONG SIDE OF C GRID=</t>
  </si>
  <si>
    <t>B=SHORT SIDE OF C GRID=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</si>
</sst>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rial"/>
      <family val="2"/>
    </font>
    <font>
      <sz val="12"/>
      <name val="Arial"/>
      <charset val="177"/>
    </font>
    <font>
      <b/>
      <sz val="14"/>
      <name val="Arial"/>
      <family val="2"/>
      <charset val="177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0" xfId="1"/>
    <xf numFmtId="0" fontId="2" fillId="0" borderId="0" xfId="1" applyFont="1"/>
    <xf numFmtId="10" fontId="1" fillId="0" borderId="0" xfId="1" applyNumberFormat="1"/>
  </cellXfs>
  <cellStyles count="2">
    <cellStyle name="Normal" xfId="0" builtinId="0"/>
    <cellStyle name="Normal 2" xfId="1" xr:uid="{C6E77329-ACC7-4B7C-A287-4B1C839BF8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B35A3-4872-42D0-9867-A758EF8BADFA}">
  <dimension ref="B2:F137"/>
  <sheetViews>
    <sheetView tabSelected="1" topLeftCell="A7" zoomScale="75" workbookViewId="0">
      <selection activeCell="B43" sqref="B43"/>
    </sheetView>
  </sheetViews>
  <sheetFormatPr defaultRowHeight="15" x14ac:dyDescent="0.35"/>
  <cols>
    <col min="1" max="1" width="9" style="1"/>
    <col min="2" max="2" width="58.25" style="1" customWidth="1"/>
    <col min="3" max="3" width="9.75" style="1" customWidth="1"/>
    <col min="4" max="4" width="8.3125" style="1" customWidth="1"/>
    <col min="5" max="5" width="8" style="1" customWidth="1"/>
    <col min="6" max="6" width="17.25" style="1" customWidth="1"/>
    <col min="7" max="16384" width="9" style="1"/>
  </cols>
  <sheetData>
    <row r="2" spans="2:5" x14ac:dyDescent="0.35">
      <c r="B2" s="1" t="s">
        <v>0</v>
      </c>
    </row>
    <row r="3" spans="2:5" x14ac:dyDescent="0.35">
      <c r="B3" s="1" t="s">
        <v>1</v>
      </c>
    </row>
    <row r="4" spans="2:5" x14ac:dyDescent="0.35">
      <c r="B4" s="1" t="s">
        <v>2</v>
      </c>
    </row>
    <row r="5" spans="2:5" x14ac:dyDescent="0.35">
      <c r="B5" s="1" t="s">
        <v>3</v>
      </c>
    </row>
    <row r="6" spans="2:5" x14ac:dyDescent="0.35">
      <c r="B6" s="1" t="s">
        <v>4</v>
      </c>
    </row>
    <row r="8" spans="2:5" x14ac:dyDescent="0.35">
      <c r="B8" s="1" t="s">
        <v>5</v>
      </c>
    </row>
    <row r="9" spans="2:5" x14ac:dyDescent="0.35">
      <c r="B9" s="1" t="s">
        <v>6</v>
      </c>
    </row>
    <row r="10" spans="2:5" x14ac:dyDescent="0.35">
      <c r="B10" s="1" t="s">
        <v>7</v>
      </c>
    </row>
    <row r="11" spans="2:5" x14ac:dyDescent="0.35">
      <c r="B11" s="1" t="s">
        <v>8</v>
      </c>
    </row>
    <row r="12" spans="2:5" x14ac:dyDescent="0.35">
      <c r="B12" s="1" t="s">
        <v>9</v>
      </c>
    </row>
    <row r="13" spans="2:5" x14ac:dyDescent="0.35">
      <c r="B13" s="1" t="s">
        <v>10</v>
      </c>
    </row>
    <row r="14" spans="2:5" x14ac:dyDescent="0.35">
      <c r="B14" s="1" t="s">
        <v>11</v>
      </c>
      <c r="C14" s="1" t="s">
        <v>12</v>
      </c>
    </row>
    <row r="15" spans="2:5" x14ac:dyDescent="0.35">
      <c r="B15" s="1" t="s">
        <v>13</v>
      </c>
      <c r="C15" s="1" t="s">
        <v>14</v>
      </c>
    </row>
    <row r="16" spans="2:5" ht="17.600000000000001" x14ac:dyDescent="0.4">
      <c r="B16" s="2" t="s">
        <v>15</v>
      </c>
      <c r="C16" s="1" t="s">
        <v>16</v>
      </c>
      <c r="D16" s="1" t="s">
        <v>17</v>
      </c>
      <c r="E16" s="1" t="s">
        <v>18</v>
      </c>
    </row>
    <row r="17" spans="2:5" x14ac:dyDescent="0.35">
      <c r="B17" s="1" t="s">
        <v>19</v>
      </c>
      <c r="C17" s="1" t="s">
        <v>20</v>
      </c>
      <c r="D17" s="1">
        <v>28.4</v>
      </c>
      <c r="E17" s="1" t="s">
        <v>21</v>
      </c>
    </row>
    <row r="18" spans="2:5" x14ac:dyDescent="0.35">
      <c r="B18" s="1" t="s">
        <v>22</v>
      </c>
      <c r="C18" s="1" t="s">
        <v>23</v>
      </c>
      <c r="D18" s="1">
        <v>0.25</v>
      </c>
    </row>
    <row r="19" spans="2:5" x14ac:dyDescent="0.35">
      <c r="B19" s="1" t="s">
        <v>24</v>
      </c>
      <c r="C19" s="1" t="s">
        <v>25</v>
      </c>
      <c r="D19" s="1">
        <v>60</v>
      </c>
    </row>
    <row r="20" spans="2:5" x14ac:dyDescent="0.35">
      <c r="B20" s="1" t="s">
        <v>26</v>
      </c>
      <c r="C20" s="1" t="s">
        <v>27</v>
      </c>
      <c r="D20" s="1">
        <v>2</v>
      </c>
    </row>
    <row r="21" spans="2:5" x14ac:dyDescent="0.35">
      <c r="B21" s="1" t="s">
        <v>28</v>
      </c>
      <c r="C21" s="1" t="s">
        <v>29</v>
      </c>
      <c r="D21" s="1">
        <v>894</v>
      </c>
    </row>
    <row r="22" spans="2:5" x14ac:dyDescent="0.35">
      <c r="B22" s="1" t="s">
        <v>30</v>
      </c>
      <c r="C22" s="1" t="s">
        <v>31</v>
      </c>
      <c r="D22" s="1">
        <v>400</v>
      </c>
    </row>
    <row r="23" spans="2:5" x14ac:dyDescent="0.35">
      <c r="B23" s="1" t="s">
        <v>32</v>
      </c>
      <c r="C23" s="1" t="s">
        <v>33</v>
      </c>
      <c r="D23" s="1">
        <v>806</v>
      </c>
    </row>
    <row r="24" spans="2:5" x14ac:dyDescent="0.35">
      <c r="B24" s="1" t="s">
        <v>34</v>
      </c>
    </row>
    <row r="25" spans="2:5" x14ac:dyDescent="0.35">
      <c r="B25" s="1" t="s">
        <v>35</v>
      </c>
      <c r="C25" s="1" t="s">
        <v>36</v>
      </c>
      <c r="D25" s="1">
        <v>800</v>
      </c>
    </row>
    <row r="26" spans="2:5" x14ac:dyDescent="0.35">
      <c r="B26" s="1" t="s">
        <v>37</v>
      </c>
      <c r="C26" s="1" t="s">
        <v>38</v>
      </c>
      <c r="D26" s="1">
        <v>500</v>
      </c>
    </row>
    <row r="27" spans="2:5" x14ac:dyDescent="0.35">
      <c r="B27" s="1" t="s">
        <v>39</v>
      </c>
      <c r="C27" s="1" t="s">
        <v>40</v>
      </c>
      <c r="D27" s="1">
        <v>35</v>
      </c>
    </row>
    <row r="28" spans="2:5" x14ac:dyDescent="0.35">
      <c r="B28" s="1" t="s">
        <v>41</v>
      </c>
      <c r="C28" s="1" t="s">
        <v>42</v>
      </c>
      <c r="D28" s="1">
        <v>35</v>
      </c>
    </row>
    <row r="29" spans="2:5" x14ac:dyDescent="0.35">
      <c r="B29" s="1" t="s">
        <v>43</v>
      </c>
      <c r="C29" s="1" t="s">
        <v>44</v>
      </c>
      <c r="D29" s="1">
        <v>75</v>
      </c>
    </row>
    <row r="30" spans="2:5" x14ac:dyDescent="0.35">
      <c r="B30" s="1" t="s">
        <v>45</v>
      </c>
      <c r="C30" s="1" t="s">
        <v>46</v>
      </c>
      <c r="D30" s="1">
        <v>0.8</v>
      </c>
    </row>
    <row r="31" spans="2:5" x14ac:dyDescent="0.35">
      <c r="B31" s="1" t="s">
        <v>47</v>
      </c>
      <c r="C31" s="1" t="s">
        <v>48</v>
      </c>
      <c r="D31" s="1">
        <v>12.7</v>
      </c>
    </row>
    <row r="32" spans="2:5" x14ac:dyDescent="0.35">
      <c r="B32" s="1" t="s">
        <v>49</v>
      </c>
    </row>
    <row r="33" spans="2:4" x14ac:dyDescent="0.35">
      <c r="B33" s="1" t="s">
        <v>229</v>
      </c>
      <c r="C33" s="1" t="s">
        <v>50</v>
      </c>
      <c r="D33" s="1">
        <v>200</v>
      </c>
    </row>
    <row r="34" spans="2:4" x14ac:dyDescent="0.35">
      <c r="B34" s="1" t="s">
        <v>230</v>
      </c>
      <c r="C34" s="1" t="s">
        <v>51</v>
      </c>
      <c r="D34" s="1">
        <v>1100</v>
      </c>
    </row>
    <row r="35" spans="2:4" x14ac:dyDescent="0.35">
      <c r="B35" s="1" t="s">
        <v>39</v>
      </c>
      <c r="C35" s="1" t="s">
        <v>52</v>
      </c>
      <c r="D35" s="1">
        <v>40</v>
      </c>
    </row>
    <row r="36" spans="2:4" x14ac:dyDescent="0.35">
      <c r="B36" s="1" t="s">
        <v>41</v>
      </c>
      <c r="C36" s="1" t="s">
        <v>53</v>
      </c>
      <c r="D36" s="1">
        <v>70</v>
      </c>
    </row>
    <row r="37" spans="2:4" x14ac:dyDescent="0.35">
      <c r="B37" s="1" t="s">
        <v>43</v>
      </c>
      <c r="C37" s="1" t="s">
        <v>54</v>
      </c>
      <c r="D37" s="1">
        <v>200</v>
      </c>
    </row>
    <row r="38" spans="2:4" x14ac:dyDescent="0.35">
      <c r="B38" s="1" t="s">
        <v>45</v>
      </c>
      <c r="C38" s="1" t="s">
        <v>55</v>
      </c>
      <c r="D38" s="1">
        <v>0.8</v>
      </c>
    </row>
    <row r="39" spans="2:4" x14ac:dyDescent="0.35">
      <c r="B39" s="1" t="s">
        <v>47</v>
      </c>
      <c r="C39" s="1" t="s">
        <v>56</v>
      </c>
      <c r="D39" s="1">
        <v>12.7</v>
      </c>
    </row>
    <row r="40" spans="2:4" x14ac:dyDescent="0.35">
      <c r="B40" s="1" t="s">
        <v>57</v>
      </c>
    </row>
    <row r="41" spans="2:4" x14ac:dyDescent="0.35">
      <c r="B41" s="1" t="s">
        <v>231</v>
      </c>
      <c r="C41" s="1" t="s">
        <v>58</v>
      </c>
      <c r="D41" s="1">
        <v>600</v>
      </c>
    </row>
    <row r="42" spans="2:4" x14ac:dyDescent="0.35">
      <c r="B42" s="1" t="s">
        <v>232</v>
      </c>
      <c r="C42" s="1" t="s">
        <v>59</v>
      </c>
      <c r="D42" s="1">
        <v>1100</v>
      </c>
    </row>
    <row r="43" spans="2:4" x14ac:dyDescent="0.35">
      <c r="B43" s="1" t="s">
        <v>39</v>
      </c>
      <c r="C43" s="1" t="s">
        <v>60</v>
      </c>
      <c r="D43" s="1">
        <v>75</v>
      </c>
    </row>
    <row r="44" spans="2:4" x14ac:dyDescent="0.35">
      <c r="B44" s="1" t="s">
        <v>41</v>
      </c>
      <c r="C44" s="1" t="s">
        <v>61</v>
      </c>
      <c r="D44" s="1">
        <v>300</v>
      </c>
    </row>
    <row r="45" spans="2:4" x14ac:dyDescent="0.35">
      <c r="B45" s="1" t="s">
        <v>43</v>
      </c>
      <c r="C45" s="1" t="s">
        <v>62</v>
      </c>
      <c r="D45" s="1">
        <v>200</v>
      </c>
    </row>
    <row r="46" spans="2:4" x14ac:dyDescent="0.35">
      <c r="B46" s="1" t="s">
        <v>45</v>
      </c>
      <c r="C46" s="1" t="s">
        <v>63</v>
      </c>
      <c r="D46" s="1">
        <v>0.8</v>
      </c>
    </row>
    <row r="47" spans="2:4" x14ac:dyDescent="0.35">
      <c r="B47" s="1" t="s">
        <v>47</v>
      </c>
      <c r="C47" s="1" t="s">
        <v>64</v>
      </c>
      <c r="D47" s="1">
        <v>12.7</v>
      </c>
    </row>
    <row r="48" spans="2:4" ht="17.600000000000001" x14ac:dyDescent="0.4">
      <c r="B48" s="2" t="s">
        <v>65</v>
      </c>
      <c r="C48" s="1" t="s">
        <v>66</v>
      </c>
      <c r="D48" s="1">
        <v>0.106</v>
      </c>
    </row>
    <row r="49" spans="2:4" ht="17.600000000000001" x14ac:dyDescent="0.4">
      <c r="B49" s="2" t="s">
        <v>67</v>
      </c>
      <c r="C49" s="1" t="s">
        <v>68</v>
      </c>
      <c r="D49" s="1">
        <v>10</v>
      </c>
    </row>
    <row r="50" spans="2:4" ht="17.600000000000001" x14ac:dyDescent="0.4">
      <c r="B50" s="2"/>
      <c r="C50" s="1" t="s">
        <v>69</v>
      </c>
      <c r="D50" s="1">
        <f>49:49/2/PI()/19:19</f>
        <v>2.6525823848649224E-2</v>
      </c>
    </row>
    <row r="51" spans="2:4" ht="17.600000000000001" x14ac:dyDescent="0.4">
      <c r="B51" s="2"/>
      <c r="C51" s="1" t="s">
        <v>70</v>
      </c>
      <c r="D51" s="1">
        <f>1-EXP(-18:18/50:50)</f>
        <v>0.99991930048242972</v>
      </c>
    </row>
    <row r="52" spans="2:4" ht="17.600000000000001" x14ac:dyDescent="0.4">
      <c r="B52" s="2"/>
      <c r="C52" s="1" t="s">
        <v>71</v>
      </c>
      <c r="D52" s="1">
        <f>SQRT(1+50:50/18:18*51:51)</f>
        <v>1.051710384521255</v>
      </c>
    </row>
    <row r="53" spans="2:4" x14ac:dyDescent="0.35">
      <c r="B53" s="1" t="s">
        <v>72</v>
      </c>
      <c r="C53" s="1" t="s">
        <v>73</v>
      </c>
      <c r="D53" s="1">
        <f xml:space="preserve"> INT(25:25/ 27:27) + 1</f>
        <v>23</v>
      </c>
    </row>
    <row r="54" spans="2:4" x14ac:dyDescent="0.35">
      <c r="B54" s="1" t="s">
        <v>74</v>
      </c>
      <c r="C54" s="1" t="s">
        <v>75</v>
      </c>
      <c r="D54" s="1">
        <f xml:space="preserve"> INT(33:33/ 35:35) + 1</f>
        <v>6</v>
      </c>
    </row>
    <row r="55" spans="2:4" x14ac:dyDescent="0.35">
      <c r="B55" s="1" t="s">
        <v>76</v>
      </c>
      <c r="C55" s="1" t="s">
        <v>77</v>
      </c>
      <c r="D55" s="1">
        <f xml:space="preserve"> INT(41:41/ 43:43) + 1</f>
        <v>9</v>
      </c>
    </row>
    <row r="56" spans="2:4" x14ac:dyDescent="0.35">
      <c r="B56" s="1" t="s">
        <v>78</v>
      </c>
      <c r="C56" s="1" t="s">
        <v>79</v>
      </c>
      <c r="D56" s="1">
        <f xml:space="preserve"> INT(26:26/ 28:28) + 1</f>
        <v>15</v>
      </c>
    </row>
    <row r="57" spans="2:4" x14ac:dyDescent="0.35">
      <c r="B57" s="1" t="s">
        <v>80</v>
      </c>
      <c r="C57" s="1" t="s">
        <v>81</v>
      </c>
      <c r="D57" s="1">
        <f xml:space="preserve"> INT(34:34/ 36:36) + 1</f>
        <v>16</v>
      </c>
    </row>
    <row r="58" spans="2:4" x14ac:dyDescent="0.35">
      <c r="B58" s="1" t="s">
        <v>82</v>
      </c>
      <c r="C58" s="1" t="s">
        <v>83</v>
      </c>
      <c r="D58" s="1">
        <f xml:space="preserve"> INT(42:42/ 44:44) + 1</f>
        <v>4</v>
      </c>
    </row>
    <row r="59" spans="2:4" x14ac:dyDescent="0.35">
      <c r="B59" s="1" t="s">
        <v>84</v>
      </c>
      <c r="C59" s="1" t="s">
        <v>85</v>
      </c>
      <c r="D59" s="1">
        <f xml:space="preserve"> 53:53 * 26:26 + 56:56 * 25:25</f>
        <v>23500</v>
      </c>
    </row>
    <row r="60" spans="2:4" x14ac:dyDescent="0.35">
      <c r="B60" s="1" t="s">
        <v>86</v>
      </c>
      <c r="C60" s="1" t="s">
        <v>87</v>
      </c>
      <c r="D60" s="1">
        <f xml:space="preserve"> 54:54 * 34:34 + 57:57 * 33:33</f>
        <v>9800</v>
      </c>
    </row>
    <row r="61" spans="2:4" x14ac:dyDescent="0.35">
      <c r="B61" s="1" t="s">
        <v>88</v>
      </c>
      <c r="C61" s="1" t="s">
        <v>89</v>
      </c>
      <c r="D61" s="1">
        <f xml:space="preserve"> 55:55 * 42:42 + 58:58 * 41:41</f>
        <v>12300</v>
      </c>
    </row>
    <row r="62" spans="2:4" x14ac:dyDescent="0.35">
      <c r="B62" s="1" t="s">
        <v>90</v>
      </c>
      <c r="C62" s="1" t="s">
        <v>91</v>
      </c>
      <c r="D62" s="1">
        <f>59:59+60:60+61:61</f>
        <v>45600</v>
      </c>
    </row>
    <row r="63" spans="2:4" x14ac:dyDescent="0.35">
      <c r="B63" s="1" t="s">
        <v>92</v>
      </c>
      <c r="C63" s="1" t="s">
        <v>93</v>
      </c>
      <c r="D63" s="1">
        <f>MAX($D29:$F29,$D37:$F37)</f>
        <v>200</v>
      </c>
    </row>
    <row r="64" spans="2:4" x14ac:dyDescent="0.35">
      <c r="B64" s="1" t="s">
        <v>94</v>
      </c>
      <c r="C64" s="1" t="s">
        <v>95</v>
      </c>
      <c r="D64" s="1">
        <f xml:space="preserve"> 63:63 / 2 / PI() / 21:21</f>
        <v>3.5605132682750631E-2</v>
      </c>
    </row>
    <row r="65" spans="2:4" x14ac:dyDescent="0.35">
      <c r="B65" s="1" t="s">
        <v>96</v>
      </c>
      <c r="C65" s="1" t="s">
        <v>97</v>
      </c>
      <c r="D65" s="1">
        <f>MAX($D45:$F45,$D37:$F37)</f>
        <v>200</v>
      </c>
    </row>
    <row r="66" spans="2:4" x14ac:dyDescent="0.35">
      <c r="B66" s="1" t="s">
        <v>98</v>
      </c>
      <c r="C66" s="1" t="s">
        <v>99</v>
      </c>
      <c r="D66" s="1">
        <f xml:space="preserve"> 65:65 / 2 / PI() / 22:22</f>
        <v>7.9577471545947673E-2</v>
      </c>
    </row>
    <row r="67" spans="2:4" x14ac:dyDescent="0.35">
      <c r="B67" s="1" t="s">
        <v>100</v>
      </c>
      <c r="C67" s="1" t="s">
        <v>101</v>
      </c>
      <c r="D67" s="1">
        <f>MAX($D29:$F29,$D45:$F45)</f>
        <v>200</v>
      </c>
    </row>
    <row r="68" spans="2:4" x14ac:dyDescent="0.35">
      <c r="B68" s="1" t="s">
        <v>102</v>
      </c>
      <c r="C68" s="1" t="s">
        <v>103</v>
      </c>
      <c r="D68" s="1">
        <f xml:space="preserve"> 67:67 / 2 / PI() / 23:23</f>
        <v>3.9492541710147724E-2</v>
      </c>
    </row>
    <row r="69" spans="2:4" x14ac:dyDescent="0.35">
      <c r="B69" s="1" t="s">
        <v>34</v>
      </c>
    </row>
    <row r="70" spans="2:4" x14ac:dyDescent="0.35">
      <c r="B70" s="1" t="s">
        <v>104</v>
      </c>
      <c r="C70" s="1" t="s">
        <v>105</v>
      </c>
      <c r="D70" s="1">
        <f xml:space="preserve"> (26:26 + SQRT(25:25 ^ 2 + 26:26 ^ 2)) / 25:25</f>
        <v>1.8042476415070754</v>
      </c>
    </row>
    <row r="71" spans="2:4" x14ac:dyDescent="0.35">
      <c r="B71" s="1" t="s">
        <v>106</v>
      </c>
      <c r="C71" s="1" t="s">
        <v>107</v>
      </c>
      <c r="D71" s="1">
        <f xml:space="preserve"> (25:25 + SQRT(25:25 ^ 2 + 26:26 ^ 2)) / 26:26</f>
        <v>3.4867962264113208</v>
      </c>
    </row>
    <row r="72" spans="2:4" x14ac:dyDescent="0.35">
      <c r="B72" s="1" t="s">
        <v>108</v>
      </c>
      <c r="C72" s="1" t="s">
        <v>109</v>
      </c>
      <c r="D72" s="1">
        <f xml:space="preserve"> (25:25 ^ 2 + 26:26 ^ 2) * SQRT(25:25 ^ 2 + 26:26 ^ 2) / 3 / 25:25 ^ 2 / 26:26 ^ 2</f>
        <v>1.7492173349021617E-3</v>
      </c>
    </row>
    <row r="73" spans="2:4" x14ac:dyDescent="0.35">
      <c r="B73" s="1" t="s">
        <v>110</v>
      </c>
      <c r="C73" s="1" t="s">
        <v>111</v>
      </c>
      <c r="D73" s="1">
        <f>SQRT(25:25*26:26)/2*1.84*(LN(70:70)/26:26+LN(71:71)/25:25+26:26/3/25:25^2+25:25/3/26:26^2-72:72)</f>
        <v>1.3495538069686597</v>
      </c>
    </row>
    <row r="74" spans="2:4" x14ac:dyDescent="0.35">
      <c r="B74" s="1" t="s">
        <v>112</v>
      </c>
      <c r="C74" s="1" t="s">
        <v>113</v>
      </c>
      <c r="D74" s="1">
        <f xml:space="preserve"> SQRT(26:26 ^ 2 + 25:25 ^ 2 / 4)</f>
        <v>640.31242374328485</v>
      </c>
    </row>
    <row r="75" spans="2:4" x14ac:dyDescent="0.35">
      <c r="B75" s="1" t="s">
        <v>114</v>
      </c>
      <c r="C75" s="1" t="s">
        <v>115</v>
      </c>
      <c r="D75" s="1">
        <f xml:space="preserve"> (26:26 + 74:74) * 2 /25:25</f>
        <v>2.8507810593582121</v>
      </c>
    </row>
    <row r="76" spans="2:4" x14ac:dyDescent="0.35">
      <c r="B76" s="1" t="s">
        <v>116</v>
      </c>
      <c r="C76" s="1" t="s">
        <v>117</v>
      </c>
      <c r="D76" s="1">
        <f xml:space="preserve"> (25:25/ 2 + 74:74) / (74:74 - 25:25 / 2)</f>
        <v>4.3289997559785114</v>
      </c>
    </row>
    <row r="77" spans="2:4" x14ac:dyDescent="0.35">
      <c r="B77" s="1" t="s">
        <v>118</v>
      </c>
      <c r="C77" s="1" t="s">
        <v>119</v>
      </c>
      <c r="D77" s="1">
        <f>LN(4*(25:25+26:26)/25:25)+2*73:73*(25:25+26:26)/SQRT(25:25*26:26)-LN(75:75)-LN(76:76)/2</f>
        <v>5.6395039196707568</v>
      </c>
    </row>
    <row r="78" spans="2:4" x14ac:dyDescent="0.35">
      <c r="B78" s="1" t="s">
        <v>120</v>
      </c>
      <c r="C78" s="1" t="s">
        <v>121</v>
      </c>
      <c r="D78" s="1">
        <f>25:25*26:26</f>
        <v>400000</v>
      </c>
    </row>
    <row r="79" spans="2:4" x14ac:dyDescent="0.35">
      <c r="B79" s="1" t="s">
        <v>122</v>
      </c>
      <c r="C79" s="1" t="s">
        <v>123</v>
      </c>
      <c r="D79" s="1">
        <f xml:space="preserve"> SQRT(2 * 30:30 * 31:31 / 1000)</f>
        <v>0.14254823744964371</v>
      </c>
    </row>
    <row r="80" spans="2:4" x14ac:dyDescent="0.35">
      <c r="B80" s="1" t="s">
        <v>124</v>
      </c>
      <c r="C80" s="1" t="s">
        <v>125</v>
      </c>
      <c r="D80" s="1">
        <f xml:space="preserve"> 29:29 / PI() / 59:59 * (LN(2 * 59:59 / 79:79) + 73:73 * 59:59 / SQRT(78:78) - 77:77)</f>
        <v>5.8120192723159055E-2</v>
      </c>
    </row>
    <row r="81" spans="2:4" x14ac:dyDescent="0.35">
      <c r="B81" s="1" t="s">
        <v>49</v>
      </c>
    </row>
    <row r="82" spans="2:4" x14ac:dyDescent="0.35">
      <c r="B82" s="1" t="s">
        <v>126</v>
      </c>
      <c r="C82" s="1" t="s">
        <v>127</v>
      </c>
      <c r="D82" s="1">
        <f xml:space="preserve"> (34:34 + SQRT(33:33 ^ 2 + 34:34 ^ 2)) / 33:33</f>
        <v>11.090169943749475</v>
      </c>
    </row>
    <row r="83" spans="2:4" x14ac:dyDescent="0.35">
      <c r="B83" s="1" t="s">
        <v>128</v>
      </c>
      <c r="C83" s="1" t="s">
        <v>129</v>
      </c>
      <c r="D83" s="1">
        <f xml:space="preserve"> (33:33 + SQRT(33:33 ^ 2 + 34:34 ^ 2)) / 34:34</f>
        <v>1.1982127170453589</v>
      </c>
    </row>
    <row r="84" spans="2:4" x14ac:dyDescent="0.35">
      <c r="B84" s="1" t="s">
        <v>130</v>
      </c>
      <c r="C84" s="1" t="s">
        <v>131</v>
      </c>
      <c r="D84" s="1">
        <f xml:space="preserve"> (33:33 ^ 2 + 34:34 ^ 2) * SQRT(33:33 ^ 2 + 34:34 ^ 2) / 3 / 33:33 ^ 2 / 34:34 ^ 2</f>
        <v>9.6249482502573595E-3</v>
      </c>
    </row>
    <row r="85" spans="2:4" x14ac:dyDescent="0.35">
      <c r="B85" s="1" t="s">
        <v>132</v>
      </c>
      <c r="C85" s="1" t="s">
        <v>133</v>
      </c>
      <c r="D85" s="1">
        <f>SQRT(33:33*34:34)/2*1.84*(LN(82:82)/34:34+LN(83:83)/33:33+34:34/3/33:33^2+33:33/3/34:34^2-84:84)</f>
        <v>1.160049015156517</v>
      </c>
    </row>
    <row r="86" spans="2:4" x14ac:dyDescent="0.35">
      <c r="B86" s="1" t="s">
        <v>134</v>
      </c>
      <c r="C86" s="1" t="s">
        <v>135</v>
      </c>
      <c r="D86" s="1">
        <f xml:space="preserve"> SQRT(34:34 ^ 2 + 33:33 ^ 2 / 4)</f>
        <v>1104.5361017187261</v>
      </c>
    </row>
    <row r="87" spans="2:4" x14ac:dyDescent="0.35">
      <c r="B87" s="1" t="s">
        <v>136</v>
      </c>
      <c r="C87" s="1" t="s">
        <v>137</v>
      </c>
      <c r="D87" s="1">
        <f xml:space="preserve"> (34:34 + 86:86) * 2 /33:33</f>
        <v>22.045361017187261</v>
      </c>
    </row>
    <row r="88" spans="2:4" x14ac:dyDescent="0.35">
      <c r="B88" s="1" t="s">
        <v>138</v>
      </c>
      <c r="C88" s="1" t="s">
        <v>139</v>
      </c>
      <c r="D88" s="1">
        <f xml:space="preserve"> (33:33/ 2 + 86:86) / (86:86 - 33:33 / 2)</f>
        <v>1.1990968763171448</v>
      </c>
    </row>
    <row r="89" spans="2:4" x14ac:dyDescent="0.35">
      <c r="B89" s="1" t="s">
        <v>140</v>
      </c>
      <c r="C89" s="1" t="s">
        <v>141</v>
      </c>
      <c r="D89" s="1">
        <f>LN(4*(33:33+34:34)/33:33)+2*85:85*(33:33+34:34)/SQRT(33:33*34:34)-LN(87:87)-LN(88:88)/2</f>
        <v>6.5046153147958679</v>
      </c>
    </row>
    <row r="90" spans="2:4" x14ac:dyDescent="0.35">
      <c r="B90" s="1" t="s">
        <v>142</v>
      </c>
      <c r="C90" s="1" t="s">
        <v>143</v>
      </c>
      <c r="D90" s="1">
        <f>33:33*34:34</f>
        <v>220000</v>
      </c>
    </row>
    <row r="91" spans="2:4" x14ac:dyDescent="0.35">
      <c r="B91" s="1" t="s">
        <v>144</v>
      </c>
      <c r="C91" s="1" t="s">
        <v>145</v>
      </c>
      <c r="D91" s="1">
        <f xml:space="preserve"> SQRT(2 * 38:38 * 39:39 / 1000)</f>
        <v>0.14254823744964371</v>
      </c>
    </row>
    <row r="92" spans="2:4" x14ac:dyDescent="0.35">
      <c r="B92" s="1" t="s">
        <v>146</v>
      </c>
      <c r="C92" s="1" t="s">
        <v>147</v>
      </c>
      <c r="D92" s="1">
        <f xml:space="preserve"> 37:37 / PI() / 60:60 * (LN(2 * 60:60 / 91:91) + 85:85 * 60:60 / SQRT(90:90) - 89:89)</f>
        <v>0.19205406211099932</v>
      </c>
    </row>
    <row r="93" spans="2:4" x14ac:dyDescent="0.35">
      <c r="B93" s="1" t="s">
        <v>57</v>
      </c>
    </row>
    <row r="94" spans="2:4" x14ac:dyDescent="0.35">
      <c r="B94" s="1" t="s">
        <v>148</v>
      </c>
      <c r="C94" s="1" t="s">
        <v>149</v>
      </c>
      <c r="D94" s="1">
        <f xml:space="preserve"> (42:42 + SQRT(41:41 ^ 2 + 42:42 ^ 2)) / 41:41</f>
        <v>3.9216606810236114</v>
      </c>
    </row>
    <row r="95" spans="2:4" x14ac:dyDescent="0.35">
      <c r="B95" s="1" t="s">
        <v>150</v>
      </c>
      <c r="C95" s="1" t="s">
        <v>151</v>
      </c>
      <c r="D95" s="1">
        <f xml:space="preserve"> (41:41 + SQRT(41:41 ^ 2 + 42:42 ^ 2)) / 42:42</f>
        <v>1.6845421896492425</v>
      </c>
    </row>
    <row r="96" spans="2:4" x14ac:dyDescent="0.35">
      <c r="B96" s="1" t="s">
        <v>152</v>
      </c>
      <c r="C96" s="1" t="s">
        <v>153</v>
      </c>
      <c r="D96" s="1">
        <f xml:space="preserve"> (41:41 ^ 2 + 42:42 ^ 2) * SQRT(41:41 ^ 2 + 42:42 ^ 2) / 3 / 41:41 ^ 2 / 42:42 ^ 2</f>
        <v>1.505359933826325E-3</v>
      </c>
    </row>
    <row r="97" spans="2:4" x14ac:dyDescent="0.35">
      <c r="B97" s="1" t="s">
        <v>154</v>
      </c>
      <c r="C97" s="1" t="s">
        <v>155</v>
      </c>
      <c r="D97" s="1">
        <f>SQRT(41:41*42:42)/2*1.84*(LN(94:94)/42:42+LN(95:95)/41:41+42:42/3/41:41^2+41:41/3/42:42^2-96:96)</f>
        <v>1.3377850085624459</v>
      </c>
    </row>
    <row r="98" spans="2:4" x14ac:dyDescent="0.35">
      <c r="B98" s="1" t="s">
        <v>156</v>
      </c>
      <c r="C98" s="1" t="s">
        <v>157</v>
      </c>
      <c r="D98" s="1">
        <f xml:space="preserve"> SQRT(42:42 ^ 2 + 41:41 ^ 2 / 4)</f>
        <v>1140.175425099138</v>
      </c>
    </row>
    <row r="99" spans="2:4" x14ac:dyDescent="0.35">
      <c r="B99" s="1" t="s">
        <v>158</v>
      </c>
      <c r="C99" s="1" t="s">
        <v>159</v>
      </c>
      <c r="D99" s="1">
        <f xml:space="preserve"> (42:42 + 98:98) * 2 /41:41</f>
        <v>7.4672514169971267</v>
      </c>
    </row>
    <row r="100" spans="2:4" x14ac:dyDescent="0.35">
      <c r="B100" s="1" t="s">
        <v>160</v>
      </c>
      <c r="C100" s="1" t="s">
        <v>161</v>
      </c>
      <c r="D100" s="1">
        <f xml:space="preserve"> (41:41/ 2 + 98:98) / (98:98 - 41:41 / 2)</f>
        <v>1.7141365744293247</v>
      </c>
    </row>
    <row r="101" spans="2:4" x14ac:dyDescent="0.35">
      <c r="B101" s="1" t="s">
        <v>162</v>
      </c>
      <c r="C101" s="1" t="s">
        <v>163</v>
      </c>
      <c r="D101" s="1">
        <f>LN(4*(41:41+42:42)/41:41)+2*97:97*(41:41+42:42)/SQRT(41:41*42:42)-LN(99:99)-LN(100:100)/2</f>
        <v>5.7465448493634579</v>
      </c>
    </row>
    <row r="102" spans="2:4" x14ac:dyDescent="0.35">
      <c r="B102" s="1" t="s">
        <v>164</v>
      </c>
      <c r="C102" s="1" t="s">
        <v>165</v>
      </c>
      <c r="D102" s="1">
        <f>41:41*42:42</f>
        <v>660000</v>
      </c>
    </row>
    <row r="103" spans="2:4" x14ac:dyDescent="0.35">
      <c r="B103" s="1" t="s">
        <v>166</v>
      </c>
      <c r="C103" s="1" t="s">
        <v>167</v>
      </c>
      <c r="D103" s="1">
        <f xml:space="preserve"> SQRT(2 * 46:46 * 47:47 / 1000)</f>
        <v>0.14254823744964371</v>
      </c>
    </row>
    <row r="104" spans="2:4" x14ac:dyDescent="0.35">
      <c r="B104" s="1" t="s">
        <v>168</v>
      </c>
      <c r="C104" s="1" t="s">
        <v>169</v>
      </c>
      <c r="D104" s="1">
        <f xml:space="preserve"> 45:45 / PI() / 61:61* (LN(2 * 61:61 / 103:103) + 97:97 * 61:61 / SQRT(102:102) - 101:101)</f>
        <v>0.13750177443717401</v>
      </c>
    </row>
    <row r="105" spans="2:4" x14ac:dyDescent="0.35">
      <c r="B105" s="1" t="s">
        <v>170</v>
      </c>
    </row>
    <row r="106" spans="2:4" x14ac:dyDescent="0.35">
      <c r="B106" s="1" t="s">
        <v>171</v>
      </c>
      <c r="C106" s="1" t="s">
        <v>172</v>
      </c>
      <c r="D106" s="1">
        <f xml:space="preserve"> (80:80 * 92:92 - 64:64 ^ 2) / (80:80 + 92:92 - 2 * 64:64)</f>
        <v>5.5287623276488458E-2</v>
      </c>
    </row>
    <row r="107" spans="2:4" x14ac:dyDescent="0.35">
      <c r="B107" s="1" t="s">
        <v>173</v>
      </c>
      <c r="C107" s="1" t="s">
        <v>174</v>
      </c>
      <c r="D107" s="1">
        <f>106:106*17:17*52:52</f>
        <v>1.6513625180048477</v>
      </c>
    </row>
    <row r="108" spans="2:4" x14ac:dyDescent="0.35">
      <c r="B108" s="1" t="s">
        <v>175</v>
      </c>
    </row>
    <row r="109" spans="2:4" x14ac:dyDescent="0.35">
      <c r="B109" s="1" t="s">
        <v>176</v>
      </c>
      <c r="C109" s="1" t="s">
        <v>177</v>
      </c>
      <c r="D109" s="1">
        <f>80:80*92:92*D104+2*64:64*68:68*66:66-80:80*66:66^2-92:92*68:68^2-D104*64:64^2</f>
        <v>9.1671449340959715E-4</v>
      </c>
    </row>
    <row r="110" spans="2:4" x14ac:dyDescent="0.35">
      <c r="B110" s="1" t="s">
        <v>178</v>
      </c>
      <c r="C110" s="1" t="s">
        <v>179</v>
      </c>
      <c r="D110" s="1">
        <f>80:80 * 92:92 + 80:80 * D104 + 92:92 * D104</f>
        <v>4.5561623061351378E-2</v>
      </c>
    </row>
    <row r="111" spans="2:4" x14ac:dyDescent="0.35">
      <c r="B111" s="1" t="s">
        <v>180</v>
      </c>
      <c r="C111" s="1" t="s">
        <v>181</v>
      </c>
      <c r="D111" s="1">
        <f xml:space="preserve">  - (66:66 ^ 2 + 68:68^ 2 + 64:64 ^ 2)</f>
        <v>-9.1599603017301461E-3</v>
      </c>
    </row>
    <row r="112" spans="2:4" x14ac:dyDescent="0.35">
      <c r="B112" s="1" t="s">
        <v>182</v>
      </c>
      <c r="C112" s="1" t="s">
        <v>183</v>
      </c>
      <c r="D112" s="1">
        <f xml:space="preserve"> (64:64 * 66:66 + 66:66 * 68:68+ 64:64 * 68:68 - 64:64 * D104 - 64:64 * 92:92 - 66:66 * 80:80)</f>
        <v>-8.97671703460819E-3</v>
      </c>
    </row>
    <row r="113" spans="2:6" x14ac:dyDescent="0.35">
      <c r="B113" s="1" t="s">
        <v>184</v>
      </c>
      <c r="C113" s="1" t="s">
        <v>185</v>
      </c>
      <c r="D113" s="1">
        <f>110:110+111:111+2*112:112</f>
        <v>1.8448228690404848E-2</v>
      </c>
    </row>
    <row r="114" spans="2:6" x14ac:dyDescent="0.35">
      <c r="B114" s="1" t="s">
        <v>186</v>
      </c>
      <c r="C114" s="1" t="s">
        <v>187</v>
      </c>
      <c r="D114" s="1">
        <f xml:space="preserve"> 109:109 / 113:113</f>
        <v>4.9691193056729165E-2</v>
      </c>
    </row>
    <row r="115" spans="2:6" x14ac:dyDescent="0.35">
      <c r="B115" s="1" t="s">
        <v>188</v>
      </c>
      <c r="C115" s="1" t="s">
        <v>189</v>
      </c>
      <c r="D115" s="1">
        <f>114:114*17:17*52:52</f>
        <v>1.4842051226991564</v>
      </c>
    </row>
    <row r="116" spans="2:6" x14ac:dyDescent="0.35">
      <c r="B116" s="1" t="s">
        <v>8</v>
      </c>
    </row>
    <row r="117" spans="2:6" x14ac:dyDescent="0.35">
      <c r="B117" s="1" t="s">
        <v>190</v>
      </c>
      <c r="C117" s="1" t="s">
        <v>191</v>
      </c>
      <c r="D117" s="1">
        <f>17:17/62:62*59:59</f>
        <v>14.635964912280702</v>
      </c>
    </row>
    <row r="118" spans="2:6" x14ac:dyDescent="0.35">
      <c r="B118" s="1" t="s">
        <v>192</v>
      </c>
      <c r="C118" s="1" t="s">
        <v>193</v>
      </c>
      <c r="D118" s="1">
        <f>17:17/62:62*60:60</f>
        <v>6.1035087719298247</v>
      </c>
    </row>
    <row r="119" spans="2:6" x14ac:dyDescent="0.35">
      <c r="B119" s="1" t="s">
        <v>194</v>
      </c>
      <c r="C119" s="1" t="s">
        <v>195</v>
      </c>
      <c r="D119" s="1">
        <f>17:17/62:62*61:61</f>
        <v>7.6605263157894736</v>
      </c>
    </row>
    <row r="120" spans="2:6" x14ac:dyDescent="0.35">
      <c r="B120" s="1" t="s">
        <v>196</v>
      </c>
      <c r="C120" s="1" t="s">
        <v>197</v>
      </c>
      <c r="D120" s="1">
        <f>SUM(D117:D119)</f>
        <v>28.4</v>
      </c>
    </row>
    <row r="121" spans="2:6" x14ac:dyDescent="0.35">
      <c r="B121" s="1" t="s">
        <v>198</v>
      </c>
      <c r="C121" s="1" t="s">
        <v>199</v>
      </c>
      <c r="D121" s="1">
        <f>115:115/80:80/125:125</f>
        <v>15.460588137554623</v>
      </c>
      <c r="E121" s="3">
        <f>D121/D117</f>
        <v>1.0563422521313917</v>
      </c>
      <c r="F121" s="1" t="s">
        <v>191</v>
      </c>
    </row>
    <row r="122" spans="2:6" x14ac:dyDescent="0.35">
      <c r="B122" s="1" t="s">
        <v>200</v>
      </c>
      <c r="C122" s="1" t="s">
        <v>201</v>
      </c>
      <c r="D122" s="1">
        <f>115:115/92:92/125:125</f>
        <v>4.6787469751549624</v>
      </c>
      <c r="E122" s="3">
        <f>D122/D118</f>
        <v>0.76656676511593236</v>
      </c>
      <c r="F122" s="1" t="s">
        <v>193</v>
      </c>
    </row>
    <row r="123" spans="2:6" x14ac:dyDescent="0.35">
      <c r="B123" s="1" t="s">
        <v>202</v>
      </c>
      <c r="C123" s="1" t="s">
        <v>203</v>
      </c>
      <c r="D123" s="1">
        <f>115:115/D104/125:125</f>
        <v>6.5349873908618425</v>
      </c>
      <c r="E123" s="3">
        <f>D123/D119</f>
        <v>0.85307289884146353</v>
      </c>
      <c r="F123" s="1" t="s">
        <v>195</v>
      </c>
    </row>
    <row r="124" spans="2:6" x14ac:dyDescent="0.35">
      <c r="C124" s="1" t="s">
        <v>204</v>
      </c>
      <c r="D124" s="1">
        <f>SUM(D121:D123)</f>
        <v>26.674322503571428</v>
      </c>
      <c r="E124" s="3">
        <f>D124/D120</f>
        <v>0.93923670787223346</v>
      </c>
    </row>
    <row r="125" spans="2:6" x14ac:dyDescent="0.35">
      <c r="B125" s="1" t="s">
        <v>205</v>
      </c>
      <c r="C125" s="1" t="s">
        <v>206</v>
      </c>
      <c r="D125" s="1">
        <v>1.6517368941974684</v>
      </c>
    </row>
    <row r="126" spans="2:6" x14ac:dyDescent="0.35">
      <c r="B126" s="1" t="s">
        <v>207</v>
      </c>
      <c r="C126" s="1" t="s">
        <v>208</v>
      </c>
      <c r="D126" s="1">
        <f>25:25*26:26+33:33*34:34+41:41*42:42</f>
        <v>1280000</v>
      </c>
    </row>
    <row r="127" spans="2:6" x14ac:dyDescent="0.35">
      <c r="B127" s="1" t="s">
        <v>209</v>
      </c>
      <c r="C127" s="1" t="s">
        <v>210</v>
      </c>
      <c r="D127" s="1">
        <v>78.5</v>
      </c>
    </row>
    <row r="128" spans="2:6" x14ac:dyDescent="0.35">
      <c r="B128" s="1" t="s">
        <v>211</v>
      </c>
      <c r="C128" s="1" t="s">
        <v>212</v>
      </c>
      <c r="D128" s="1">
        <f>127:127*(1/62:62+1/SQRT(20*126:126)*(1+1/(1+30:30*SQRT(20/126:126))))</f>
        <v>3.2702432928641695E-2</v>
      </c>
      <c r="E128" s="3">
        <f>D128/D114</f>
        <v>0.65811325743995475</v>
      </c>
      <c r="F128" s="1" t="s">
        <v>187</v>
      </c>
    </row>
    <row r="129" spans="2:6" x14ac:dyDescent="0.35">
      <c r="B129" s="1" t="s">
        <v>213</v>
      </c>
      <c r="C129" s="1" t="s">
        <v>214</v>
      </c>
      <c r="D129" s="1">
        <f>1/(1/131:131+1/133:133+1/135:135)</f>
        <v>3.2769975755558262E-2</v>
      </c>
    </row>
    <row r="130" spans="2:6" x14ac:dyDescent="0.35">
      <c r="B130" s="1" t="s">
        <v>215</v>
      </c>
      <c r="C130" s="1" t="s">
        <v>216</v>
      </c>
      <c r="D130" s="1">
        <f>128:128*17:17*52:52</f>
        <v>0.97677506800860947</v>
      </c>
      <c r="E130" s="1" t="s">
        <v>217</v>
      </c>
    </row>
    <row r="131" spans="2:6" x14ac:dyDescent="0.35">
      <c r="B131" s="1" t="s">
        <v>218</v>
      </c>
      <c r="C131" s="1" t="s">
        <v>219</v>
      </c>
      <c r="D131" s="1">
        <f>29:29*(1/59:59+1/SQRT(20*25:25*26:26)*(1+1/(1+30:30*SQRT(20/25:25/26:26))))</f>
        <v>5.6075341705830777E-2</v>
      </c>
      <c r="E131" s="3">
        <f>D131/D80</f>
        <v>0.96481685759253388</v>
      </c>
      <c r="F131" s="1" t="s">
        <v>125</v>
      </c>
    </row>
    <row r="132" spans="2:6" x14ac:dyDescent="0.35">
      <c r="B132" s="1" t="s">
        <v>220</v>
      </c>
      <c r="C132" s="1" t="s">
        <v>221</v>
      </c>
      <c r="D132" s="1">
        <f>128:128*17:17/131:131</f>
        <v>16.562522258814013</v>
      </c>
      <c r="E132" s="3">
        <f>D132/D121</f>
        <v>1.0712737517780926</v>
      </c>
      <c r="F132" s="1" t="s">
        <v>199</v>
      </c>
    </row>
    <row r="133" spans="2:6" x14ac:dyDescent="0.35">
      <c r="B133" s="1" t="s">
        <v>222</v>
      </c>
      <c r="C133" s="1" t="s">
        <v>223</v>
      </c>
      <c r="D133" s="1">
        <f>37:37*(1/60:60+1/SQRT(20*33:33*34:34)*(1+1/(1+30:30*SQRT(20/33:33/34:34))))</f>
        <v>0.21037891381211898</v>
      </c>
      <c r="E133" s="3">
        <f>D133/D92</f>
        <v>1.0954150695887321</v>
      </c>
      <c r="F133" s="1" t="s">
        <v>147</v>
      </c>
    </row>
    <row r="134" spans="2:6" x14ac:dyDescent="0.35">
      <c r="C134" s="1" t="s">
        <v>224</v>
      </c>
      <c r="D134" s="1">
        <f>128:128*17:17/133:133</f>
        <v>4.4146491601475466</v>
      </c>
      <c r="E134" s="3">
        <f>D134/D122</f>
        <v>0.94355373000296328</v>
      </c>
      <c r="F134" s="1" t="s">
        <v>201</v>
      </c>
    </row>
    <row r="135" spans="2:6" x14ac:dyDescent="0.35">
      <c r="B135" s="1" t="s">
        <v>225</v>
      </c>
      <c r="C135" s="1" t="s">
        <v>226</v>
      </c>
      <c r="D135" s="1">
        <f>45:45*(1/61:61+1/SQRT(20*41:41*42:42)*(1+1/(1+30:30*SQRT(20/41:41/42:42))))</f>
        <v>0.12611517779211778</v>
      </c>
      <c r="E135" s="3">
        <f>D135/D104</f>
        <v>0.91718945670581953</v>
      </c>
      <c r="F135" s="1" t="s">
        <v>169</v>
      </c>
    </row>
    <row r="136" spans="2:6" x14ac:dyDescent="0.35">
      <c r="C136" s="1" t="s">
        <v>227</v>
      </c>
      <c r="D136" s="1">
        <f>128:128*17:17/135:135</f>
        <v>7.3642927951489678</v>
      </c>
      <c r="E136" s="3">
        <f>D136/D123</f>
        <v>1.1269023725197662</v>
      </c>
      <c r="F136" s="1" t="s">
        <v>203</v>
      </c>
    </row>
    <row r="137" spans="2:6" x14ac:dyDescent="0.35">
      <c r="C137" s="1" t="s">
        <v>228</v>
      </c>
      <c r="D137" s="1">
        <f>132:132+134:134+136:136</f>
        <v>28.34146421411053</v>
      </c>
    </row>
  </sheetData>
  <printOptions gridLines="1"/>
  <pageMargins left="0.75" right="0.75" top="1" bottom="1" header="0.5" footer="0.5"/>
  <pageSetup paperSize="9" scale="85" orientation="portrait" horizontalDpi="300" verticalDpi="300" r:id="rId1"/>
  <headerFooter alignWithMargins="0">
    <oddHeader>&amp;F</oddHeader>
    <oddFooter>עמוד &amp;P מתוך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KercelXLS</vt:lpstr>
      <vt:lpstr>KercelXLS!Print_Area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Julius Grad</dc:creator>
  <cp:lastModifiedBy>Julius Grad</cp:lastModifiedBy>
  <dcterms:created xsi:type="dcterms:W3CDTF">2022-11-21T07:26:14Z</dcterms:created>
  <dcterms:modified xsi:type="dcterms:W3CDTF">2022-11-21T07:32:02Z</dcterms:modified>
</cp:coreProperties>
</file>