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finansnorge.sharepoint.com/sites/NorskNaturkadepool/Delte dokumenter/Takst og Indeks/Innbonøkler - innbokalkulator/2004 (for 2025)/"/>
    </mc:Choice>
  </mc:AlternateContent>
  <xr:revisionPtr revIDLastSave="3" documentId="13_ncr:1_{12195C5D-FC97-4184-9D77-228001CD4536}" xr6:coauthVersionLast="47" xr6:coauthVersionMax="47" xr10:uidLastSave="{56B0B464-5166-48D2-912E-21F38AB910E9}"/>
  <bookViews>
    <workbookView xWindow="1080" yWindow="1050" windowWidth="26520" windowHeight="16035" tabRatio="227" activeTab="1" xr2:uid="{00000000-000D-0000-FFFF-FFFF00000000}"/>
  </bookViews>
  <sheets>
    <sheet name="Tilpasning" sheetId="2" r:id="rId1"/>
    <sheet name="Data" sheetId="3" r:id="rId2"/>
  </sheets>
  <definedNames>
    <definedName name="_xlnm.Print_Area" localSheetId="0">Tilpasning!$B$2:$S$70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S40" i="2" s="1"/>
  <c r="N44" i="2"/>
  <c r="Q49" i="2"/>
  <c r="N49" i="2"/>
  <c r="N56" i="2"/>
  <c r="Q56" i="2"/>
  <c r="Q45" i="2"/>
  <c r="N45" i="2"/>
  <c r="Q24" i="2"/>
  <c r="N50" i="2"/>
  <c r="Q50" i="2"/>
  <c r="Q52" i="2"/>
  <c r="N52" i="2"/>
  <c r="N54" i="2"/>
  <c r="Q54" i="2"/>
  <c r="Q55" i="2"/>
  <c r="N55" i="2"/>
  <c r="Q51" i="2"/>
  <c r="N51" i="2"/>
  <c r="Q47" i="2"/>
  <c r="N47" i="2"/>
  <c r="N48" i="2"/>
  <c r="Q48" i="2"/>
  <c r="Q25" i="2"/>
  <c r="N53" i="2"/>
  <c r="Q53" i="2"/>
  <c r="Q29" i="2"/>
  <c r="S39" i="2" l="1"/>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<sst xmlns="http://schemas.openxmlformats.org/spreadsheetml/2006/main" count="67" uniqueCount="41">
  <si>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</si>
  <si>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</si>
  <si>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</si>
  <si>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</si>
  <si>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</si>
  <si>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</si>
  <si>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</si>
  <si>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</si>
  <si>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</si>
  <si>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</si>
  <si>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Standard</t>
  </si>
  <si>
    <t xml:space="preserve">Veiledende forsikringssum for innbo og løsøre i hele 1000 kr </t>
  </si>
  <si>
    <t>og mengde</t>
  </si>
  <si>
    <t xml:space="preserve"> Faktor  =  Antall rom  +  kjøkken  +  antall personer</t>
  </si>
  <si>
    <t>Faktor</t>
  </si>
  <si>
    <t>Svært enkel/sparsom</t>
  </si>
  <si>
    <t>Noe under middels</t>
  </si>
  <si>
    <t>Middels</t>
  </si>
  <si>
    <t>Noe over middels</t>
  </si>
  <si>
    <t>Høy</t>
  </si>
  <si>
    <t>Svært høy</t>
  </si>
  <si>
    <t>Innbonøkkelen finnes på internettsidene www.finansnorge.no under Alt innhold - Verktøy</t>
  </si>
  <si>
    <t>Tilpasning</t>
  </si>
  <si>
    <t>y = a * (x-1) ^ b</t>
  </si>
  <si>
    <t>Intercept</t>
  </si>
  <si>
    <t>&lt;-- A</t>
  </si>
  <si>
    <t>Slope</t>
  </si>
  <si>
    <t>&lt;-- B</t>
  </si>
  <si>
    <t>x</t>
  </si>
  <si>
    <t>y</t>
  </si>
  <si>
    <t>Hjelpekolonner</t>
  </si>
  <si>
    <t>rom</t>
  </si>
  <si>
    <t>sum</t>
  </si>
  <si>
    <t>vekst</t>
  </si>
  <si>
    <t>ln(rom-1)</t>
  </si>
  <si>
    <t>ln(sum)</t>
  </si>
  <si>
    <t>Beregnet</t>
  </si>
  <si>
    <t>Error</t>
  </si>
  <si>
    <t>Tilpasset</t>
  </si>
  <si>
    <t>Feil</t>
  </si>
  <si>
    <t>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</si>
</sst>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9" x14ac:knownFonts="1">
    <font>
      <sz val="10"/>
      <name val="Arial"/>
    </font>
    <font>
      <sz val="10"/>
      <name val="Arial"/>
      <family val="2"/>
    </font>
    <font>
      <b/>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1" xfId="0" applyFont="1" applyBorder="1"/>
    <xf numFmtId="0" fontId="0" fillId="0" borderId="2" xfId="0" applyBorder="1"/>
    <xf numFmtId="0" fontId="0" fillId="0" borderId="3" xfId="0" applyBorder="1"/>
    <xf numFmtId="164" fontId="1" fillId="0" borderId="0" xfId="1" applyNumberFormat="1" applyFont="1" applyBorder="1"/>
    <xf numFmtId="0" fontId="2" fillId="0" borderId="0" xfId="0" applyFont="1"/>
    <xf numFmtId="0" fontId="0" fillId="0" borderId="5" xfId="0" applyBorder="1"/>
    <xf numFmtId="0" fontId="0" fillId="0" borderId="4" xfId="0" applyBorder="1"/>
    <xf numFmtId="0" fontId="3" fillId="0" borderId="4" xfId="0" applyFont="1" applyBorder="1"/>
    <xf numFmtId="0" fontId="3" fillId="0" borderId="0" xfId="0" applyFont="1"/>
    <xf numFmtId="0" fontId="3" fillId="0" borderId="5" xfId="0" applyFont="1" applyBorder="1"/>
    <xf numFmtId="0" fontId="4" fillId="0" borderId="4" xfId="0" applyFont="1" applyBorder="1"/>
    <xf numFmtId="0" fontId="5" fillId="0" borderId="4" xfId="0" applyFont="1" applyBorder="1"/>
    <xf numFmtId="0" fontId="3"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1" fontId="0" fillId="0" borderId="17" xfId="0" applyNumberFormat="1" applyBorder="1"/>
    <xf numFmtId="1" fontId="0" fillId="0" borderId="18" xfId="0" applyNumberFormat="1" applyBorder="1"/>
    <xf numFmtId="1" fontId="0" fillId="0" borderId="19" xfId="0" applyNumberFormat="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6" fillId="0" borderId="15" xfId="0" applyNumberFormat="1" applyFont="1" applyBorder="1"/>
    <xf numFmtId="1" fontId="6" fillId="0" borderId="17" xfId="0" applyNumberFormat="1" applyFont="1" applyBorder="1"/>
    <xf numFmtId="1" fontId="6" fillId="0" borderId="18" xfId="0" applyNumberFormat="1" applyFont="1" applyBorder="1"/>
    <xf numFmtId="1" fontId="6" fillId="0" borderId="19" xfId="0" applyNumberFormat="1" applyFont="1" applyBorder="1"/>
    <xf numFmtId="1" fontId="0" fillId="0" borderId="21" xfId="0" applyNumberFormat="1" applyBorder="1"/>
    <xf numFmtId="0" fontId="0" fillId="0" borderId="6" xfId="0" applyBorder="1" applyAlignment="1">
      <alignment horizontal="right"/>
    </xf>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xf numFmtId="0" fontId="2" fillId="0" borderId="4" xfId="0" applyFont="1" applyBorder="1"/>
    <xf numFmtId="165" fontId="1" fillId="0" borderId="0" xfId="0" applyNumberFormat="1" applyFont="1"/>
    <xf numFmtId="0" fontId="1" fillId="0" borderId="0" xfId="0" applyFont="1"/>
    <xf numFmtId="0" fontId="2" fillId="0" borderId="0" xfId="0" applyFont="1" applyAlignment="1">
      <alignment horizontal="right"/>
    </xf>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437.85179727916852</c:v>
                </c:pt>
                <c:pt idx="1">
                  <c:v>665.61327030330995</c:v>
                </c:pt>
                <c:pt idx="2">
                  <c:v>885.52089943006729</c:v>
                </c:pt>
                <c:pt idx="3">
                  <c:v>1103.4650675824785</c:v>
                </c:pt>
                <c:pt idx="4">
                  <c:v>1242.8707967610478</c:v>
                </c:pt>
                <c:pt idx="5">
                  <c:v>1323.3726967092357</c:v>
                </c:pt>
                <c:pt idx="6">
                  <c:v>1441.1803551699986</c:v>
                </c:pt>
                <c:pt idx="7">
                  <c:v>1570.7687794768378</c:v>
                </c:pt>
                <c:pt idx="8">
                  <c:v>1670.9052891684862</c:v>
                </c:pt>
                <c:pt idx="9">
                  <c:v>1761.2244939884042</c:v>
                </c:pt>
                <c:pt idx="10">
                  <c:v>1869.2148475774368</c:v>
                </c:pt>
                <c:pt idx="11">
                  <c:v>2008.6205767560064</c:v>
                </c:pt>
                <c:pt idx="12">
                  <c:v>2118.5743913193851</c:v>
                </c:pt>
                <c:pt idx="13">
                  <c:v>2216.7474400366873</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workbookViewId="0">
      <selection activeCell="K3" sqref="K3"/>
    </sheetView>
  </sheetViews>
  <sheetFormatPr baseColWidth="10" defaultColWidth="11.42578125" defaultRowHeight="12.75" x14ac:dyDescent="0.2"/>
  <cols>
    <col min="1" max="1" width="1.85546875" customWidth="1"/>
    <col min="2" max="2" width="20.28515625" customWidth="1"/>
    <col min="3" max="16" width="8.28515625" customWidth="1"/>
    <col min="19" max="19" width="11.5703125" bestFit="1" customWidth="1"/>
  </cols>
  <sheetData>
    <row r="1" spans="2:16" ht="13.5" thickBot="1" x14ac:dyDescent="0.25"/>
    <row r="2" spans="2:16" x14ac:dyDescent="0.2">
      <c r="B2" s="1"/>
      <c r="C2" s="2"/>
      <c r="D2" s="2"/>
      <c r="E2" s="2"/>
      <c r="F2" s="2"/>
      <c r="G2" s="2"/>
      <c r="H2" s="2"/>
      <c r="I2" s="2"/>
      <c r="J2" s="2"/>
      <c r="K2" s="2"/>
      <c r="L2" s="2"/>
      <c r="M2" s="2"/>
      <c r="N2" s="2"/>
      <c r="O2" s="2"/>
      <c r="P2" s="3"/>
    </row>
    <row r="3" spans="2:16" x14ac:dyDescent="0.2">
      <c r="B3" s="55" t="str">
        <f>CONCATENATE("INNBONØKKEL ",Data!B19)</f>
        <v>INNBONØKKEL 2025</v>
      </c>
      <c r="D3" t="str">
        <f>CONCATENATE("Indeks ", Data!B4, "-", Data!B19)</f>
        <v>Indeks 1997-2025</v>
      </c>
      <c r="G3" s="4">
        <f>K3-1</f>
        <v>0.96346097434604716</v>
      </c>
      <c r="I3" s="5"/>
      <c r="J3" t="s">
        <v>0</v>
      </c>
      <c r="K3" s="56">
        <f>Data!C16</f>
        <v>1.9634609743460472</v>
      </c>
      <c r="P3" s="6"/>
    </row>
    <row r="4" spans="2:16" x14ac:dyDescent="0.2">
      <c r="B4" s="7"/>
      <c r="P4" s="6"/>
    </row>
    <row r="5" spans="2:16" x14ac:dyDescent="0.2">
      <c r="B5" s="8"/>
      <c r="C5" s="9"/>
      <c r="D5" s="9"/>
      <c r="E5" s="9"/>
      <c r="F5" s="9"/>
      <c r="G5" s="9"/>
      <c r="H5" s="9"/>
      <c r="I5" s="9"/>
      <c r="J5" s="9"/>
      <c r="K5" s="9"/>
      <c r="L5" s="9"/>
      <c r="M5" s="9"/>
      <c r="N5" s="9"/>
      <c r="O5" s="9"/>
      <c r="P5" s="10"/>
    </row>
    <row r="6" spans="2:16" x14ac:dyDescent="0.2">
      <c r="B6" s="11" t="s">
        <v>1</v>
      </c>
      <c r="C6" s="9"/>
      <c r="D6" s="9"/>
      <c r="E6" s="9"/>
      <c r="F6" s="9"/>
      <c r="G6" s="9"/>
      <c r="H6" s="9"/>
      <c r="I6" s="9"/>
      <c r="J6" s="9"/>
      <c r="K6" s="9"/>
      <c r="L6" s="9"/>
      <c r="M6" s="9"/>
      <c r="N6" s="9"/>
      <c r="O6" s="9"/>
      <c r="P6" s="10"/>
    </row>
    <row r="7" spans="2:16" x14ac:dyDescent="0.2">
      <c r="B7" s="8" t="s">
        <v>2</v>
      </c>
      <c r="C7" s="9"/>
      <c r="D7" s="9"/>
      <c r="E7" s="9"/>
      <c r="F7" s="9"/>
      <c r="G7" s="9"/>
      <c r="H7" s="9"/>
      <c r="I7" s="9"/>
      <c r="J7" s="9"/>
      <c r="K7" s="9"/>
      <c r="L7" s="9"/>
      <c r="M7" s="9"/>
      <c r="N7" s="9"/>
      <c r="O7" s="9"/>
      <c r="P7" s="10"/>
    </row>
    <row r="8" spans="2:16" x14ac:dyDescent="0.2">
      <c r="B8" s="8" t="s">
        <v>3</v>
      </c>
      <c r="C8" s="9"/>
      <c r="D8" s="9"/>
      <c r="E8" s="9"/>
      <c r="F8" s="9"/>
      <c r="G8" s="9"/>
      <c r="H8" s="9"/>
      <c r="I8" s="9"/>
      <c r="J8" s="9"/>
      <c r="K8" s="9"/>
      <c r="L8" s="9"/>
      <c r="M8" s="9"/>
      <c r="N8" s="9"/>
      <c r="O8" s="9"/>
      <c r="P8" s="10"/>
    </row>
    <row r="9" spans="2:16" x14ac:dyDescent="0.2">
      <c r="B9" s="8"/>
      <c r="C9" s="9"/>
      <c r="D9" s="9"/>
      <c r="E9" s="9"/>
      <c r="F9" s="9"/>
      <c r="G9" s="9"/>
      <c r="H9" s="9"/>
      <c r="I9" s="9"/>
      <c r="J9" s="9"/>
      <c r="K9" s="9"/>
      <c r="L9" s="9"/>
      <c r="M9" s="9"/>
      <c r="N9" s="9"/>
      <c r="O9" s="9"/>
      <c r="P9" s="10"/>
    </row>
    <row r="10" spans="2:16" x14ac:dyDescent="0.2">
      <c r="B10" s="8" t="s">
        <v>4</v>
      </c>
      <c r="C10" s="9"/>
      <c r="D10" s="9"/>
      <c r="E10" s="9"/>
      <c r="F10" s="9"/>
      <c r="G10" s="9"/>
      <c r="H10" s="9"/>
      <c r="I10" s="9"/>
      <c r="J10" s="9"/>
      <c r="K10" s="9"/>
      <c r="L10" s="9"/>
      <c r="M10" s="9"/>
      <c r="N10" s="9"/>
      <c r="O10" s="9"/>
      <c r="P10" s="10"/>
    </row>
    <row r="11" spans="2:16" x14ac:dyDescent="0.2">
      <c r="B11" s="8"/>
      <c r="C11" s="9"/>
      <c r="D11" s="9"/>
      <c r="E11" s="9"/>
      <c r="F11" s="9"/>
      <c r="G11" s="9"/>
      <c r="H11" s="9"/>
      <c r="I11" s="9"/>
      <c r="J11" s="9"/>
      <c r="K11" s="9"/>
      <c r="L11" s="9"/>
      <c r="M11" s="9"/>
      <c r="N11" s="9"/>
      <c r="O11" s="9"/>
      <c r="P11" s="10"/>
    </row>
    <row r="12" spans="2:16" x14ac:dyDescent="0.2">
      <c r="B12" s="12" t="s">
        <v>5</v>
      </c>
      <c r="C12" s="9"/>
      <c r="D12" s="9"/>
      <c r="E12" s="9"/>
      <c r="F12" s="9"/>
      <c r="G12" s="9"/>
      <c r="H12" s="9"/>
      <c r="I12" s="9"/>
      <c r="J12" s="9"/>
      <c r="K12" s="9"/>
      <c r="L12" s="9"/>
      <c r="M12" s="9"/>
      <c r="N12" s="9"/>
      <c r="O12" s="9"/>
      <c r="P12" s="10"/>
    </row>
    <row r="13" spans="2:16" x14ac:dyDescent="0.2">
      <c r="B13" s="13" t="s">
        <v>6</v>
      </c>
      <c r="C13" s="9"/>
      <c r="D13" s="9"/>
      <c r="E13" s="9"/>
      <c r="F13" s="9"/>
      <c r="G13" s="9"/>
      <c r="H13" s="9"/>
      <c r="I13" s="9"/>
      <c r="J13" s="9"/>
      <c r="K13" s="9"/>
      <c r="L13" s="9"/>
      <c r="M13" s="9"/>
      <c r="N13" s="9"/>
      <c r="O13" s="9"/>
      <c r="P13" s="10"/>
    </row>
    <row r="14" spans="2:16" x14ac:dyDescent="0.2">
      <c r="B14" s="8" t="s">
        <v>7</v>
      </c>
      <c r="C14" s="9"/>
      <c r="D14" s="9"/>
      <c r="E14" s="9"/>
      <c r="F14" s="9"/>
      <c r="G14" s="9"/>
      <c r="H14" s="9"/>
      <c r="I14" s="9"/>
      <c r="J14" s="9"/>
      <c r="K14" s="9"/>
      <c r="L14" s="9"/>
      <c r="M14" s="9"/>
      <c r="N14" s="9"/>
      <c r="O14" s="9"/>
      <c r="P14" s="10"/>
    </row>
    <row r="15" spans="2:16" x14ac:dyDescent="0.2">
      <c r="B15" s="13" t="s">
        <v>8</v>
      </c>
      <c r="C15" s="9"/>
      <c r="D15" s="9"/>
      <c r="E15" s="9"/>
      <c r="F15" s="9"/>
      <c r="G15" s="9"/>
      <c r="H15" s="9"/>
      <c r="I15" s="9"/>
      <c r="J15" s="9"/>
      <c r="K15" s="9"/>
      <c r="L15" s="9"/>
      <c r="M15" s="9"/>
      <c r="N15" s="9"/>
      <c r="O15" s="9"/>
      <c r="P15" s="10"/>
    </row>
    <row r="16" spans="2:16" x14ac:dyDescent="0.2">
      <c r="B16" s="13" t="s">
        <v>9</v>
      </c>
      <c r="C16" s="9"/>
      <c r="D16" s="9"/>
      <c r="E16" s="9"/>
      <c r="F16" s="9"/>
      <c r="G16" s="9"/>
      <c r="H16" s="9"/>
      <c r="I16" s="9"/>
      <c r="J16" s="9"/>
      <c r="K16" s="9"/>
      <c r="L16" s="9"/>
      <c r="M16" s="9"/>
      <c r="N16" s="9"/>
      <c r="O16" s="9"/>
      <c r="P16" s="10"/>
    </row>
    <row r="17" spans="2:18" x14ac:dyDescent="0.2">
      <c r="B17" s="8"/>
      <c r="C17" s="9"/>
      <c r="D17" s="9"/>
      <c r="E17" s="9"/>
      <c r="F17" s="9"/>
      <c r="G17" s="9"/>
      <c r="H17" s="9"/>
      <c r="I17" s="9"/>
      <c r="J17" s="9"/>
      <c r="K17" s="9"/>
      <c r="L17" s="9"/>
      <c r="M17" s="9"/>
      <c r="N17" s="9"/>
      <c r="O17" s="9"/>
      <c r="P17" s="10"/>
    </row>
    <row r="18" spans="2:18" x14ac:dyDescent="0.2">
      <c r="B18" s="8"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1 760 000</v>
      </c>
      <c r="C18" s="9"/>
      <c r="D18" s="9"/>
      <c r="E18" s="9"/>
      <c r="F18" s="9"/>
      <c r="G18" s="9"/>
      <c r="H18" s="9"/>
      <c r="I18" s="9"/>
      <c r="J18" s="9"/>
      <c r="K18" s="9"/>
      <c r="L18" s="9"/>
      <c r="M18" s="9"/>
      <c r="N18" s="9"/>
      <c r="O18" s="9"/>
      <c r="P18" s="10"/>
    </row>
    <row r="19" spans="2:18" x14ac:dyDescent="0.2">
      <c r="B19" s="8"/>
      <c r="C19" s="9"/>
      <c r="D19" s="9"/>
      <c r="E19" s="9"/>
      <c r="F19" s="9"/>
      <c r="G19" s="9"/>
      <c r="H19" s="9"/>
      <c r="I19" s="9"/>
      <c r="J19" s="9"/>
      <c r="K19" s="9"/>
      <c r="L19" s="9"/>
      <c r="M19" s="9"/>
      <c r="N19" s="9"/>
      <c r="O19" s="9"/>
      <c r="P19" s="10"/>
    </row>
    <row r="20" spans="2:18" ht="13.5" thickBot="1" x14ac:dyDescent="0.25">
      <c r="B20" s="8"/>
      <c r="C20" s="9"/>
      <c r="D20" s="9"/>
      <c r="E20" s="9"/>
      <c r="F20" s="9"/>
      <c r="G20" s="9"/>
      <c r="H20" s="9"/>
      <c r="I20" s="9"/>
      <c r="J20" s="9"/>
      <c r="K20" s="9"/>
      <c r="L20" s="9"/>
      <c r="M20" s="9"/>
      <c r="N20" s="9"/>
      <c r="O20" s="9"/>
      <c r="P20" s="10"/>
    </row>
    <row r="21" spans="2:18" x14ac:dyDescent="0.2">
      <c r="B21" s="14" t="s">
        <v>10</v>
      </c>
      <c r="C21" s="1"/>
      <c r="D21" s="15"/>
      <c r="E21" s="15" t="s">
        <v>11</v>
      </c>
      <c r="F21" s="15"/>
      <c r="G21" s="15"/>
      <c r="H21" s="15"/>
      <c r="I21" s="15"/>
      <c r="J21" s="15"/>
      <c r="K21" s="15"/>
      <c r="L21" s="15"/>
      <c r="M21" s="15"/>
      <c r="N21" s="15"/>
      <c r="O21" s="15"/>
      <c r="P21" s="16"/>
    </row>
    <row r="22" spans="2:18" ht="13.5" thickBot="1" x14ac:dyDescent="0.25">
      <c r="B22" s="17" t="s">
        <v>12</v>
      </c>
      <c r="C22" s="18"/>
      <c r="D22" s="19"/>
      <c r="E22" s="19"/>
      <c r="F22" s="19" t="s">
        <v>13</v>
      </c>
      <c r="G22" s="19"/>
      <c r="H22" s="19"/>
      <c r="I22" s="19"/>
      <c r="J22" s="19"/>
      <c r="K22" s="19"/>
      <c r="L22" s="19"/>
      <c r="M22" s="19"/>
      <c r="N22" s="19"/>
      <c r="O22" s="19"/>
      <c r="P22" s="20"/>
    </row>
    <row r="23" spans="2:18" x14ac:dyDescent="0.2">
      <c r="B23" s="21"/>
      <c r="C23" s="22">
        <v>2</v>
      </c>
      <c r="D23" s="22">
        <v>3</v>
      </c>
      <c r="E23" s="22">
        <v>4</v>
      </c>
      <c r="F23" s="22">
        <v>5</v>
      </c>
      <c r="G23" s="22">
        <v>6</v>
      </c>
      <c r="H23" s="22">
        <v>7</v>
      </c>
      <c r="I23" s="22">
        <v>8</v>
      </c>
      <c r="J23" s="22">
        <v>9</v>
      </c>
      <c r="K23" s="22">
        <v>10</v>
      </c>
      <c r="L23" s="22">
        <v>11</v>
      </c>
      <c r="M23" s="22">
        <v>12</v>
      </c>
      <c r="N23" s="22">
        <v>13</v>
      </c>
      <c r="O23" s="22">
        <v>14</v>
      </c>
      <c r="P23" s="23">
        <v>15</v>
      </c>
      <c r="R23" s="49" t="s">
        <v>14</v>
      </c>
    </row>
    <row r="24" spans="2:18" x14ac:dyDescent="0.2">
      <c r="B24" s="24" t="s">
        <v>15</v>
      </c>
      <c r="C24" s="25">
        <f>ROUND(Data!C20,-1)</f>
        <v>230</v>
      </c>
      <c r="D24" s="25">
        <f>ROUND(Data!D20,-1)</f>
        <v>340</v>
      </c>
      <c r="E24" s="25">
        <f>ROUND(Data!E20,-1)</f>
        <v>440</v>
      </c>
      <c r="F24" s="25">
        <f>ROUND(Data!F20,-1)</f>
        <v>560</v>
      </c>
      <c r="G24" s="25">
        <f>ROUND(Data!G20,-1)</f>
        <v>620</v>
      </c>
      <c r="H24" s="25">
        <f>ROUND(Data!H20,-1)</f>
        <v>670</v>
      </c>
      <c r="I24" s="25">
        <f>ROUND(Data!I20,-1)</f>
        <v>720</v>
      </c>
      <c r="J24" s="25">
        <f>ROUND(Data!J20,-1)</f>
        <v>800</v>
      </c>
      <c r="K24" s="25">
        <f>ROUND(Data!K20,-1)</f>
        <v>850</v>
      </c>
      <c r="L24" s="25">
        <f>ROUND(Data!L20,-1)</f>
        <v>900</v>
      </c>
      <c r="M24" s="25">
        <f>ROUND(Data!M20,-1)</f>
        <v>930</v>
      </c>
      <c r="N24" s="25">
        <f>ROUND(Data!N20,-1)</f>
        <v>1010</v>
      </c>
      <c r="O24" s="25">
        <f>ROUND(Data!O20,-1)</f>
        <v>1040</v>
      </c>
      <c r="P24" s="27">
        <f>ROUND(Data!P20,-1)</f>
        <v>1100</v>
      </c>
      <c r="Q24" s="40">
        <f>SUM(C24:P24)/SUM(C$26:P$26)</f>
        <v>0.50246062992125984</v>
      </c>
      <c r="R24" s="41">
        <v>0.5</v>
      </c>
    </row>
    <row r="25" spans="2:18" x14ac:dyDescent="0.2">
      <c r="B25" s="24" t="s">
        <v>16</v>
      </c>
      <c r="C25" s="25">
        <f>ROUND(Data!C21,-1)</f>
        <v>300</v>
      </c>
      <c r="D25" s="25">
        <f>ROUND(Data!D21,-1)</f>
        <v>440</v>
      </c>
      <c r="E25" s="25">
        <f>ROUND(Data!E21,-1)</f>
        <v>600</v>
      </c>
      <c r="F25" s="25">
        <f>ROUND(Data!F21,-1)</f>
        <v>740</v>
      </c>
      <c r="G25" s="25">
        <f>ROUND(Data!G21,-1)</f>
        <v>820</v>
      </c>
      <c r="H25" s="25">
        <f>ROUND(Data!H21,-1)</f>
        <v>890</v>
      </c>
      <c r="I25" s="25">
        <f>ROUND(Data!I21,-1)</f>
        <v>950</v>
      </c>
      <c r="J25" s="25">
        <f>ROUND(Data!J21,-1)</f>
        <v>1040</v>
      </c>
      <c r="K25" s="25">
        <f>ROUND(Data!K21,-1)</f>
        <v>1100</v>
      </c>
      <c r="L25" s="25">
        <f>ROUND(Data!L21,-1)</f>
        <v>1170</v>
      </c>
      <c r="M25" s="25">
        <f>ROUND(Data!M21,-1)</f>
        <v>1250</v>
      </c>
      <c r="N25" s="25">
        <f>ROUND(Data!N21,-1)</f>
        <v>1330</v>
      </c>
      <c r="O25" s="25">
        <f>ROUND(Data!O21,-1)</f>
        <v>1390</v>
      </c>
      <c r="P25" s="27">
        <f>ROUND(Data!P21,-1)</f>
        <v>1470</v>
      </c>
      <c r="Q25" s="40">
        <f>SUM(C25:P25)/SUM(C$26:P$26)</f>
        <v>0.66387795275590555</v>
      </c>
      <c r="R25" s="41">
        <f>2/3</f>
        <v>0.66666666666666663</v>
      </c>
    </row>
    <row r="26" spans="2:18" x14ac:dyDescent="0.2">
      <c r="B26" s="24" t="s">
        <v>17</v>
      </c>
      <c r="C26" s="25">
        <f>ROUND(Data!C22,-1)</f>
        <v>440</v>
      </c>
      <c r="D26" s="25">
        <f>ROUND(Data!D22,-1)</f>
        <v>670</v>
      </c>
      <c r="E26" s="25">
        <f>ROUND(Data!E22,-1)</f>
        <v>890</v>
      </c>
      <c r="F26" s="25">
        <f>ROUND(Data!F22,-1)</f>
        <v>1100</v>
      </c>
      <c r="G26" s="25">
        <f>ROUND(Data!G22,-1)</f>
        <v>1240</v>
      </c>
      <c r="H26" s="25">
        <f>ROUND(Data!H22,-1)</f>
        <v>1320</v>
      </c>
      <c r="I26" s="25">
        <f>ROUND(Data!I22,-1)</f>
        <v>1440</v>
      </c>
      <c r="J26" s="25">
        <f>ROUND(Data!J22,-1)</f>
        <v>1570</v>
      </c>
      <c r="K26" s="25">
        <f>ROUND(Data!K22,-1)</f>
        <v>1670</v>
      </c>
      <c r="L26" s="25">
        <f>ROUND(Data!L22,-1)</f>
        <v>1760</v>
      </c>
      <c r="M26" s="25">
        <f>ROUND(Data!M22,-1)</f>
        <v>1870</v>
      </c>
      <c r="N26" s="25">
        <f>ROUND(Data!N22,-1)</f>
        <v>2010</v>
      </c>
      <c r="O26" s="25">
        <f>ROUND(Data!O22,-1)</f>
        <v>2120</v>
      </c>
      <c r="P26" s="27">
        <f>ROUND(Data!P22,-1)</f>
        <v>2220</v>
      </c>
      <c r="Q26" s="40">
        <v>1</v>
      </c>
      <c r="R26" s="41">
        <v>1</v>
      </c>
    </row>
    <row r="27" spans="2:18" x14ac:dyDescent="0.2">
      <c r="B27" s="24" t="s">
        <v>18</v>
      </c>
      <c r="C27" s="25">
        <f>ROUND(Data!C23,-1)</f>
        <v>600</v>
      </c>
      <c r="D27" s="25">
        <f>ROUND(Data!D23,-1)</f>
        <v>890</v>
      </c>
      <c r="E27" s="25">
        <f>ROUND(Data!E23,-1)</f>
        <v>1170</v>
      </c>
      <c r="F27" s="25">
        <f>ROUND(Data!F23,-1)</f>
        <v>1470</v>
      </c>
      <c r="G27" s="25">
        <f>ROUND(Data!G23,-1)</f>
        <v>1630</v>
      </c>
      <c r="H27" s="25">
        <f>ROUND(Data!H23,-1)</f>
        <v>1760</v>
      </c>
      <c r="I27" s="25">
        <f>ROUND(Data!I23,-1)</f>
        <v>1940</v>
      </c>
      <c r="J27" s="25">
        <f>ROUND(Data!J23,-1)</f>
        <v>2090</v>
      </c>
      <c r="K27" s="25">
        <f>ROUND(Data!K23,-1)</f>
        <v>2220</v>
      </c>
      <c r="L27" s="25">
        <f>ROUND(Data!L23,-1)</f>
        <v>2350</v>
      </c>
      <c r="M27" s="25">
        <f>ROUND(Data!M23,-1)</f>
        <v>2490</v>
      </c>
      <c r="N27" s="25">
        <f>ROUND(Data!N23,-1)</f>
        <v>2690</v>
      </c>
      <c r="O27" s="25">
        <f>ROUND(Data!O23,-1)</f>
        <v>2820</v>
      </c>
      <c r="P27" s="27">
        <f>ROUND(Data!P23,-1)</f>
        <v>2940</v>
      </c>
      <c r="Q27" s="40">
        <f>SUM(C27:P27)/SUM(C$26:P$26)</f>
        <v>1.3316929133858268</v>
      </c>
      <c r="R27" s="41">
        <f>4/3</f>
        <v>1.3333333333333333</v>
      </c>
    </row>
    <row r="28" spans="2:18" x14ac:dyDescent="0.2">
      <c r="B28" s="24" t="s">
        <v>19</v>
      </c>
      <c r="C28" s="25">
        <f>ROUND(Data!C24,-1)</f>
        <v>740</v>
      </c>
      <c r="D28" s="25">
        <f>ROUND(Data!D24,-1)</f>
        <v>1100</v>
      </c>
      <c r="E28" s="25">
        <f>ROUND(Data!E24,-1)</f>
        <v>1470</v>
      </c>
      <c r="F28" s="25">
        <f>ROUND(Data!F24,-1)</f>
        <v>1850</v>
      </c>
      <c r="G28" s="25">
        <f>ROUND(Data!G24,-1)</f>
        <v>2040</v>
      </c>
      <c r="H28" s="25">
        <f>ROUND(Data!H24,-1)</f>
        <v>2220</v>
      </c>
      <c r="I28" s="25">
        <f>ROUND(Data!I24,-1)</f>
        <v>2410</v>
      </c>
      <c r="J28" s="25">
        <f>ROUND(Data!J24,-1)</f>
        <v>2600</v>
      </c>
      <c r="K28" s="25">
        <f>ROUND(Data!K24,-1)</f>
        <v>2780</v>
      </c>
      <c r="L28" s="25">
        <f>ROUND(Data!L24,-1)</f>
        <v>2940</v>
      </c>
      <c r="M28" s="25">
        <f>ROUND(Data!M24,-1)</f>
        <v>3100</v>
      </c>
      <c r="N28" s="25">
        <f>ROUND(Data!N24,-1)</f>
        <v>3340</v>
      </c>
      <c r="O28" s="25">
        <f>ROUND(Data!O24,-1)</f>
        <v>3520</v>
      </c>
      <c r="P28" s="27">
        <f>ROUND(Data!P24,-1)</f>
        <v>3680</v>
      </c>
      <c r="Q28" s="40">
        <f>SUM(C28:P28)/SUM(C$26:P$26)</f>
        <v>1.6628937007874016</v>
      </c>
      <c r="R28" s="41">
        <f>5/3</f>
        <v>1.6666666666666667</v>
      </c>
    </row>
    <row r="29" spans="2:18" ht="13.5" thickBot="1" x14ac:dyDescent="0.25">
      <c r="B29" s="26" t="s">
        <v>20</v>
      </c>
      <c r="C29" s="28">
        <f>ROUND(Data!C25,-1)</f>
        <v>890</v>
      </c>
      <c r="D29" s="28">
        <f>ROUND(Data!D25,-1)</f>
        <v>1320</v>
      </c>
      <c r="E29" s="28">
        <f>ROUND(Data!E25,-1)</f>
        <v>1760</v>
      </c>
      <c r="F29" s="28">
        <f>ROUND(Data!F25,-1)</f>
        <v>2220</v>
      </c>
      <c r="G29" s="28">
        <f>ROUND(Data!G25,-1)</f>
        <v>2480</v>
      </c>
      <c r="H29" s="28">
        <f>ROUND(Data!H25,-1)</f>
        <v>2640</v>
      </c>
      <c r="I29" s="28">
        <f>ROUND(Data!I25,-1)</f>
        <v>2900</v>
      </c>
      <c r="J29" s="28">
        <f>ROUND(Data!J25,-1)</f>
        <v>3140</v>
      </c>
      <c r="K29" s="28">
        <f>ROUND(Data!K25,-1)</f>
        <v>3340</v>
      </c>
      <c r="L29" s="28">
        <f>ROUND(Data!L25,-1)</f>
        <v>3540</v>
      </c>
      <c r="M29" s="28">
        <f>ROUND(Data!M25,-1)</f>
        <v>3740</v>
      </c>
      <c r="N29" s="28">
        <f>ROUND(Data!N25,-1)</f>
        <v>4020</v>
      </c>
      <c r="O29" s="28">
        <f>ROUND(Data!O25,-1)</f>
        <v>4240</v>
      </c>
      <c r="P29" s="29">
        <f>ROUND(Data!P25,-1)</f>
        <v>4440</v>
      </c>
      <c r="Q29" s="40">
        <f>SUM(C29:P29)/SUM(C$26:P$26)</f>
        <v>2.001476377952756</v>
      </c>
      <c r="R29" s="42">
        <f>2</f>
        <v>2</v>
      </c>
    </row>
    <row r="32" spans="2:18" x14ac:dyDescent="0.2">
      <c r="B32" s="5" t="s">
        <v>21</v>
      </c>
    </row>
    <row r="33" spans="2:20" x14ac:dyDescent="0.2">
      <c r="B33" s="57"/>
      <c r="G33" s="5"/>
    </row>
    <row r="35" spans="2:20" ht="13.5" thickBot="1" x14ac:dyDescent="0.25"/>
    <row r="36" spans="2:20" x14ac:dyDescent="0.2">
      <c r="R36" s="33" t="s">
        <v>22</v>
      </c>
      <c r="S36" s="3"/>
    </row>
    <row r="37" spans="2:20" x14ac:dyDescent="0.2">
      <c r="R37" s="7" t="s">
        <v>23</v>
      </c>
      <c r="S37" s="6"/>
    </row>
    <row r="38" spans="2:20" x14ac:dyDescent="0.2">
      <c r="R38" s="7"/>
      <c r="S38" s="6"/>
    </row>
    <row r="39" spans="2:20" x14ac:dyDescent="0.2">
      <c r="R39" s="7" t="s">
        <v>24</v>
      </c>
      <c r="S39" s="52">
        <f>INTERCEPT(Q43:Q56,P43:P56)</f>
        <v>6.1078926423422537</v>
      </c>
      <c r="T39" s="57" t="s">
        <v>25</v>
      </c>
    </row>
    <row r="40" spans="2:20" x14ac:dyDescent="0.2">
      <c r="R40" s="7" t="s">
        <v>26</v>
      </c>
      <c r="S40" s="52">
        <f>SLOPE(Q43:Q56,P43:P56)</f>
        <v>0.6036147531403504</v>
      </c>
      <c r="T40" s="57" t="s">
        <v>27</v>
      </c>
    </row>
    <row r="41" spans="2:20" x14ac:dyDescent="0.2">
      <c r="L41" s="32" t="s">
        <v>28</v>
      </c>
      <c r="M41" s="31" t="s">
        <v>29</v>
      </c>
      <c r="P41" t="s">
        <v>30</v>
      </c>
      <c r="R41" s="7"/>
      <c r="S41" s="6"/>
    </row>
    <row r="42" spans="2:20" x14ac:dyDescent="0.2">
      <c r="L42" s="32" t="s">
        <v>31</v>
      </c>
      <c r="M42" s="31" t="s">
        <v>32</v>
      </c>
      <c r="N42" s="31" t="s">
        <v>33</v>
      </c>
      <c r="P42" s="31" t="s">
        <v>34</v>
      </c>
      <c r="Q42" s="31" t="s">
        <v>35</v>
      </c>
      <c r="R42" s="34" t="s">
        <v>36</v>
      </c>
      <c r="S42" s="35" t="s">
        <v>37</v>
      </c>
    </row>
    <row r="43" spans="2:20" x14ac:dyDescent="0.2">
      <c r="L43" s="32">
        <v>2</v>
      </c>
      <c r="M43" s="25">
        <f>Data!C22</f>
        <v>437.85179727916852</v>
      </c>
      <c r="P43">
        <f t="shared" ref="P43:P56" si="0">LN(L43-1)</f>
        <v>0</v>
      </c>
      <c r="Q43">
        <f t="shared" ref="Q43:Q56" si="1">LN(M43)</f>
        <v>6.0818804907426536</v>
      </c>
      <c r="R43" s="36">
        <f t="shared" ref="R43:R56" si="2">EXP(S$39)*(L43-1)^S$40</f>
        <v>449.39068969284966</v>
      </c>
      <c r="S43" s="37">
        <f t="shared" ref="S43:S56" si="3">(R43-M43)^2</f>
        <v>133.14603813450816</v>
      </c>
    </row>
    <row r="44" spans="2:20" x14ac:dyDescent="0.2">
      <c r="L44" s="32">
        <v>3</v>
      </c>
      <c r="M44" s="25">
        <f>Data!D22</f>
        <v>665.61327030330995</v>
      </c>
      <c r="N44" s="30">
        <f t="shared" ref="N44:N56" si="4">M44-M43</f>
        <v>227.76147302414142</v>
      </c>
      <c r="P44">
        <f t="shared" si="0"/>
        <v>0.69314718055994529</v>
      </c>
      <c r="Q44">
        <f t="shared" si="1"/>
        <v>6.5007088266629847</v>
      </c>
      <c r="R44" s="36">
        <f t="shared" si="2"/>
        <v>682.85770976243271</v>
      </c>
      <c r="S44" s="37">
        <f t="shared" si="3"/>
        <v>297.37069225935005</v>
      </c>
    </row>
    <row r="45" spans="2:20" x14ac:dyDescent="0.2">
      <c r="L45" s="32">
        <v>4</v>
      </c>
      <c r="M45" s="25">
        <f>Data!E22</f>
        <v>885.52089943006729</v>
      </c>
      <c r="N45" s="30">
        <f t="shared" si="4"/>
        <v>219.90762912675734</v>
      </c>
      <c r="P45">
        <f t="shared" si="0"/>
        <v>1.0986122886681098</v>
      </c>
      <c r="Q45">
        <f t="shared" si="1"/>
        <v>6.7861760587852133</v>
      </c>
      <c r="R45" s="36">
        <f t="shared" si="2"/>
        <v>872.21087845582213</v>
      </c>
      <c r="S45" s="37">
        <f t="shared" si="3"/>
        <v>177.15665833484616</v>
      </c>
    </row>
    <row r="46" spans="2:20" x14ac:dyDescent="0.2">
      <c r="L46" s="32">
        <v>5</v>
      </c>
      <c r="M46" s="25">
        <f>Data!F22</f>
        <v>1103.4650675824785</v>
      </c>
      <c r="N46" s="30">
        <f t="shared" si="4"/>
        <v>217.94416815241118</v>
      </c>
      <c r="P46">
        <f t="shared" si="0"/>
        <v>1.3862943611198906</v>
      </c>
      <c r="Q46">
        <f t="shared" si="1"/>
        <v>7.0062105691762255</v>
      </c>
      <c r="R46" s="36">
        <f t="shared" si="2"/>
        <v>1037.6152921652622</v>
      </c>
      <c r="S46" s="37">
        <f t="shared" si="3"/>
        <v>4336.1929224978212</v>
      </c>
    </row>
    <row r="47" spans="2:20" x14ac:dyDescent="0.2">
      <c r="L47" s="32">
        <v>6</v>
      </c>
      <c r="M47" s="25">
        <f>Data!G22</f>
        <v>1242.8707967610478</v>
      </c>
      <c r="N47" s="30">
        <f t="shared" si="4"/>
        <v>139.40572917856935</v>
      </c>
      <c r="P47">
        <f t="shared" si="0"/>
        <v>1.6094379124341003</v>
      </c>
      <c r="Q47">
        <f t="shared" si="1"/>
        <v>7.1251791414267105</v>
      </c>
      <c r="R47" s="36">
        <f t="shared" si="2"/>
        <v>1187.2240269602878</v>
      </c>
      <c r="S47" s="37">
        <f t="shared" si="3"/>
        <v>3096.5629892587763</v>
      </c>
    </row>
    <row r="48" spans="2:20" x14ac:dyDescent="0.2">
      <c r="L48" s="32">
        <v>7</v>
      </c>
      <c r="M48" s="25">
        <f>Data!H22</f>
        <v>1323.3726967092357</v>
      </c>
      <c r="N48" s="30">
        <f t="shared" si="4"/>
        <v>80.501899948187884</v>
      </c>
      <c r="P48">
        <f t="shared" si="0"/>
        <v>1.791759469228055</v>
      </c>
      <c r="Q48">
        <f t="shared" si="1"/>
        <v>7.1879388301948417</v>
      </c>
      <c r="R48" s="36">
        <f t="shared" si="2"/>
        <v>1325.3410374373827</v>
      </c>
      <c r="S48" s="37">
        <f t="shared" si="3"/>
        <v>3.8743652220824232</v>
      </c>
    </row>
    <row r="49" spans="2:19" x14ac:dyDescent="0.2">
      <c r="L49" s="32">
        <v>8</v>
      </c>
      <c r="M49" s="25">
        <f>Data!I22</f>
        <v>1441.1803551699986</v>
      </c>
      <c r="N49" s="30">
        <f t="shared" si="4"/>
        <v>117.80765846076292</v>
      </c>
      <c r="P49">
        <f t="shared" si="0"/>
        <v>1.9459101490553132</v>
      </c>
      <c r="Q49">
        <f t="shared" si="1"/>
        <v>7.2732177478970499</v>
      </c>
      <c r="R49" s="36">
        <f t="shared" si="2"/>
        <v>1454.5803468534543</v>
      </c>
      <c r="S49" s="37">
        <f t="shared" si="3"/>
        <v>179.5597771166822</v>
      </c>
    </row>
    <row r="50" spans="2:19" x14ac:dyDescent="0.2">
      <c r="L50" s="32">
        <v>9</v>
      </c>
      <c r="M50" s="25">
        <f>Data!J22</f>
        <v>1570.7687794768378</v>
      </c>
      <c r="N50" s="30">
        <f t="shared" si="4"/>
        <v>129.58842430683922</v>
      </c>
      <c r="P50">
        <f t="shared" si="0"/>
        <v>2.0794415416798357</v>
      </c>
      <c r="Q50">
        <f t="shared" si="1"/>
        <v>7.3593204469504618</v>
      </c>
      <c r="R50" s="36">
        <f t="shared" si="2"/>
        <v>1576.6761935070906</v>
      </c>
      <c r="S50" s="37">
        <f t="shared" si="3"/>
        <v>34.897540524827235</v>
      </c>
    </row>
    <row r="51" spans="2:19" x14ac:dyDescent="0.2">
      <c r="L51" s="32">
        <v>10</v>
      </c>
      <c r="M51" s="25">
        <f>Data!K22</f>
        <v>1670.9052891684862</v>
      </c>
      <c r="N51" s="30">
        <f t="shared" si="4"/>
        <v>100.13650969164837</v>
      </c>
      <c r="P51">
        <f t="shared" si="0"/>
        <v>2.1972245773362196</v>
      </c>
      <c r="Q51">
        <f t="shared" si="1"/>
        <v>7.4211208478559092</v>
      </c>
      <c r="R51" s="36">
        <f t="shared" si="2"/>
        <v>1692.8517522617944</v>
      </c>
      <c r="S51" s="37">
        <f t="shared" si="3"/>
        <v>481.64724230594067</v>
      </c>
    </row>
    <row r="52" spans="2:19" x14ac:dyDescent="0.2">
      <c r="L52" s="32">
        <v>11</v>
      </c>
      <c r="M52" s="25">
        <f>Data!L22</f>
        <v>1761.2244939884042</v>
      </c>
      <c r="N52" s="30">
        <f t="shared" si="4"/>
        <v>90.319204819918014</v>
      </c>
      <c r="P52">
        <f t="shared" si="0"/>
        <v>2.3025850929940459</v>
      </c>
      <c r="Q52">
        <f t="shared" si="1"/>
        <v>7.4737645813413307</v>
      </c>
      <c r="R52" s="36">
        <f t="shared" si="2"/>
        <v>1804.0095147034249</v>
      </c>
      <c r="S52" s="37">
        <f t="shared" si="3"/>
        <v>1830.5579975847475</v>
      </c>
    </row>
    <row r="53" spans="2:19" x14ac:dyDescent="0.2">
      <c r="L53" s="32">
        <v>12</v>
      </c>
      <c r="M53" s="25">
        <f>Data!M22</f>
        <v>1869.2148475774368</v>
      </c>
      <c r="N53" s="30">
        <f t="shared" si="4"/>
        <v>107.99035358903257</v>
      </c>
      <c r="P53">
        <f t="shared" si="0"/>
        <v>2.3978952727983707</v>
      </c>
      <c r="Q53">
        <f t="shared" si="1"/>
        <v>7.5332737540738997</v>
      </c>
      <c r="R53" s="36">
        <f t="shared" si="2"/>
        <v>1910.8388354423453</v>
      </c>
      <c r="S53" s="37">
        <f t="shared" si="3"/>
        <v>1732.556365778049</v>
      </c>
    </row>
    <row r="54" spans="2:19" x14ac:dyDescent="0.2">
      <c r="L54" s="32">
        <v>13</v>
      </c>
      <c r="M54" s="25">
        <f>Data!N22</f>
        <v>2008.6205767560064</v>
      </c>
      <c r="N54" s="30">
        <f t="shared" si="4"/>
        <v>139.40572917856957</v>
      </c>
      <c r="P54">
        <f t="shared" si="0"/>
        <v>2.4849066497880004</v>
      </c>
      <c r="Q54">
        <f t="shared" si="1"/>
        <v>7.6052034852341617</v>
      </c>
      <c r="R54" s="36">
        <f t="shared" si="2"/>
        <v>2013.8809419866309</v>
      </c>
      <c r="S54" s="37">
        <f t="shared" si="3"/>
        <v>27.671442359563457</v>
      </c>
    </row>
    <row r="55" spans="2:19" x14ac:dyDescent="0.2">
      <c r="L55" s="32">
        <v>14</v>
      </c>
      <c r="M55" s="25">
        <f>Data!O22</f>
        <v>2118.5743913193851</v>
      </c>
      <c r="N55" s="30">
        <f t="shared" si="4"/>
        <v>109.95381456337873</v>
      </c>
      <c r="P55">
        <f t="shared" si="0"/>
        <v>2.5649493574615367</v>
      </c>
      <c r="Q55">
        <f t="shared" si="1"/>
        <v>7.6584986845406693</v>
      </c>
      <c r="R55" s="36">
        <f t="shared" si="2"/>
        <v>2113.5703713313555</v>
      </c>
      <c r="S55" s="37">
        <f t="shared" si="3"/>
        <v>25.040216040599162</v>
      </c>
    </row>
    <row r="56" spans="2:19" x14ac:dyDescent="0.2">
      <c r="L56" s="32">
        <v>15</v>
      </c>
      <c r="M56" s="25">
        <f>Data!P22</f>
        <v>2216.7474400366873</v>
      </c>
      <c r="N56" s="30">
        <f t="shared" si="4"/>
        <v>98.173048717302208</v>
      </c>
      <c r="P56">
        <f t="shared" si="0"/>
        <v>2.6390573296152584</v>
      </c>
      <c r="Q56">
        <f t="shared" si="1"/>
        <v>7.7037962834321965</v>
      </c>
      <c r="R56" s="36">
        <f t="shared" si="2"/>
        <v>2210.2625334687682</v>
      </c>
      <c r="S56" s="37">
        <f t="shared" si="3"/>
        <v>42.054013194640241</v>
      </c>
    </row>
    <row r="57" spans="2:19" x14ac:dyDescent="0.2">
      <c r="R57" s="7"/>
      <c r="S57" s="6"/>
    </row>
    <row r="58" spans="2:19" ht="13.5" thickBot="1" x14ac:dyDescent="0.25">
      <c r="R58" s="38"/>
      <c r="S58" s="39">
        <f>SUM(S43:S56)</f>
        <v>12398.288260612435</v>
      </c>
    </row>
    <row r="62" spans="2:19" x14ac:dyDescent="0.2">
      <c r="B62" s="5" t="s">
        <v>38</v>
      </c>
    </row>
    <row r="63" spans="2:19" ht="13.5" thickBot="1" x14ac:dyDescent="0.25"/>
    <row r="64" spans="2:19" x14ac:dyDescent="0.2">
      <c r="B64" s="21"/>
      <c r="C64" s="22">
        <v>2</v>
      </c>
      <c r="D64" s="22">
        <v>3</v>
      </c>
      <c r="E64" s="22">
        <v>4</v>
      </c>
      <c r="F64" s="22">
        <v>5</v>
      </c>
      <c r="G64" s="22">
        <v>6</v>
      </c>
      <c r="H64" s="22">
        <v>7</v>
      </c>
      <c r="I64" s="22">
        <v>8</v>
      </c>
      <c r="J64" s="22">
        <v>9</v>
      </c>
      <c r="K64" s="22">
        <v>10</v>
      </c>
      <c r="L64" s="22">
        <v>11</v>
      </c>
      <c r="M64" s="22">
        <v>12</v>
      </c>
      <c r="N64" s="22">
        <v>13</v>
      </c>
      <c r="O64" s="22">
        <v>14</v>
      </c>
      <c r="P64" s="22">
        <v>15</v>
      </c>
      <c r="Q64" s="22">
        <v>16</v>
      </c>
      <c r="R64" s="22">
        <v>17</v>
      </c>
      <c r="S64" s="23">
        <v>18</v>
      </c>
    </row>
    <row r="65" spans="2:19" x14ac:dyDescent="0.2">
      <c r="B65" s="24" t="s">
        <v>15</v>
      </c>
      <c r="C65" s="25">
        <f>ROUND($R24*EXP($S$39)*(C$64-1)^$S$40,-1)</f>
        <v>220</v>
      </c>
      <c r="D65" s="25">
        <f t="shared" ref="D65:P65" si="5">ROUND($R24*EXP($S$39)*(D$64-1)^$S$40,-1)</f>
        <v>340</v>
      </c>
      <c r="E65" s="25">
        <f t="shared" si="5"/>
        <v>440</v>
      </c>
      <c r="F65" s="25">
        <f t="shared" si="5"/>
        <v>520</v>
      </c>
      <c r="G65" s="25">
        <f t="shared" si="5"/>
        <v>590</v>
      </c>
      <c r="H65" s="25">
        <f t="shared" si="5"/>
        <v>660</v>
      </c>
      <c r="I65" s="25">
        <f t="shared" si="5"/>
        <v>730</v>
      </c>
      <c r="J65" s="25">
        <f t="shared" si="5"/>
        <v>790</v>
      </c>
      <c r="K65" s="25">
        <f t="shared" si="5"/>
        <v>850</v>
      </c>
      <c r="L65" s="25">
        <f t="shared" si="5"/>
        <v>900</v>
      </c>
      <c r="M65" s="25">
        <f t="shared" si="5"/>
        <v>960</v>
      </c>
      <c r="N65" s="25">
        <f t="shared" si="5"/>
        <v>1010</v>
      </c>
      <c r="O65" s="25">
        <f t="shared" si="5"/>
        <v>1060</v>
      </c>
      <c r="P65" s="25">
        <f t="shared" si="5"/>
        <v>1110</v>
      </c>
      <c r="Q65" s="25">
        <f t="shared" ref="Q65:S66" si="6">ROUND($R24*EXP($S$39)*(Q$64-1)^$S$40,-1)</f>
        <v>1150</v>
      </c>
      <c r="R65" s="25">
        <f t="shared" si="6"/>
        <v>1200</v>
      </c>
      <c r="S65" s="27">
        <f t="shared" si="6"/>
        <v>1240</v>
      </c>
    </row>
    <row r="66" spans="2:19" x14ac:dyDescent="0.2">
      <c r="B66" s="24" t="s">
        <v>16</v>
      </c>
      <c r="C66" s="25">
        <f>ROUND($R25*EXP($S$39)*(C$64-1)^$S$40,-1)</f>
        <v>300</v>
      </c>
      <c r="D66" s="25">
        <f>ROUND($R25*EXP($S$39)*(D$64-1)^$S$40,-1)</f>
        <v>460</v>
      </c>
      <c r="E66" s="25">
        <f t="shared" ref="E66:P70" si="7">ROUND($R25*EXP($S$39)*(E$64-1)^$S$40,-1)</f>
        <v>580</v>
      </c>
      <c r="F66" s="25">
        <f t="shared" si="7"/>
        <v>690</v>
      </c>
      <c r="G66" s="25">
        <f t="shared" si="7"/>
        <v>790</v>
      </c>
      <c r="H66" s="25">
        <f t="shared" si="7"/>
        <v>880</v>
      </c>
      <c r="I66" s="25">
        <f t="shared" si="7"/>
        <v>970</v>
      </c>
      <c r="J66" s="25">
        <f t="shared" si="7"/>
        <v>1050</v>
      </c>
      <c r="K66" s="25">
        <f t="shared" si="7"/>
        <v>1130</v>
      </c>
      <c r="L66" s="25">
        <f t="shared" si="7"/>
        <v>1200</v>
      </c>
      <c r="M66" s="25">
        <f t="shared" si="7"/>
        <v>1270</v>
      </c>
      <c r="N66" s="25">
        <f t="shared" si="7"/>
        <v>1340</v>
      </c>
      <c r="O66" s="25">
        <f t="shared" si="7"/>
        <v>1410</v>
      </c>
      <c r="P66" s="25">
        <f t="shared" si="7"/>
        <v>1470</v>
      </c>
      <c r="Q66" s="25">
        <f t="shared" si="6"/>
        <v>1540</v>
      </c>
      <c r="R66" s="25">
        <f t="shared" si="6"/>
        <v>1600</v>
      </c>
      <c r="S66" s="27">
        <f t="shared" si="6"/>
        <v>1660</v>
      </c>
    </row>
    <row r="67" spans="2:19" x14ac:dyDescent="0.2">
      <c r="B67" s="24" t="s">
        <v>17</v>
      </c>
      <c r="C67" s="43">
        <f>ROUND(EXP($S$39)*(C$64-1)^$S$40,-1)</f>
        <v>450</v>
      </c>
      <c r="D67" s="25">
        <f t="shared" ref="D67:P67" si="8">ROUND(EXP($S$39)*(D64-1)^$S$40,-1)</f>
        <v>680</v>
      </c>
      <c r="E67" s="25">
        <f t="shared" si="8"/>
        <v>870</v>
      </c>
      <c r="F67" s="25">
        <f t="shared" si="8"/>
        <v>1040</v>
      </c>
      <c r="G67" s="25">
        <f t="shared" si="8"/>
        <v>1190</v>
      </c>
      <c r="H67" s="25">
        <f t="shared" si="8"/>
        <v>1330</v>
      </c>
      <c r="I67" s="25">
        <f t="shared" si="8"/>
        <v>1450</v>
      </c>
      <c r="J67" s="25">
        <f t="shared" si="8"/>
        <v>1580</v>
      </c>
      <c r="K67" s="25">
        <f t="shared" si="8"/>
        <v>1690</v>
      </c>
      <c r="L67" s="25">
        <f>ROUND(EXP($S$39)*(L64-1)^$S$40,-1)</f>
        <v>1800</v>
      </c>
      <c r="M67" s="25">
        <f t="shared" si="8"/>
        <v>1910</v>
      </c>
      <c r="N67" s="25">
        <f t="shared" si="8"/>
        <v>2010</v>
      </c>
      <c r="O67" s="25">
        <f t="shared" si="8"/>
        <v>2110</v>
      </c>
      <c r="P67" s="25">
        <f t="shared" si="8"/>
        <v>2210</v>
      </c>
      <c r="Q67" s="25">
        <f>ROUND(EXP($S$39)*(Q64-1)^$S$40,-1)</f>
        <v>2300</v>
      </c>
      <c r="R67" s="25">
        <f>ROUND(EXP($S$39)*(R64-1)^$S$40,-1)</f>
        <v>2400</v>
      </c>
      <c r="S67" s="27">
        <f>ROUND(EXP($S$39)*(S64-1)^$S$40,-1)</f>
        <v>2490</v>
      </c>
    </row>
    <row r="68" spans="2:19" x14ac:dyDescent="0.2">
      <c r="B68" s="24" t="s">
        <v>18</v>
      </c>
      <c r="C68" s="25">
        <f t="shared" ref="C68:D70" si="9">ROUND($R27*EXP($S$39)*(C$64-1)^$S$40,-1)</f>
        <v>600</v>
      </c>
      <c r="D68" s="25">
        <f t="shared" si="9"/>
        <v>910</v>
      </c>
      <c r="E68" s="25">
        <f t="shared" si="7"/>
        <v>1160</v>
      </c>
      <c r="F68" s="25">
        <f t="shared" si="7"/>
        <v>1380</v>
      </c>
      <c r="G68" s="25">
        <f t="shared" si="7"/>
        <v>1580</v>
      </c>
      <c r="H68" s="25">
        <f t="shared" si="7"/>
        <v>1770</v>
      </c>
      <c r="I68" s="25">
        <f t="shared" si="7"/>
        <v>1940</v>
      </c>
      <c r="J68" s="25">
        <f t="shared" si="7"/>
        <v>2100</v>
      </c>
      <c r="K68" s="25">
        <f t="shared" si="7"/>
        <v>2260</v>
      </c>
      <c r="L68" s="25">
        <f t="shared" si="7"/>
        <v>2410</v>
      </c>
      <c r="M68" s="25">
        <f t="shared" si="7"/>
        <v>2550</v>
      </c>
      <c r="N68" s="25">
        <f t="shared" si="7"/>
        <v>2690</v>
      </c>
      <c r="O68" s="25">
        <f t="shared" si="7"/>
        <v>2820</v>
      </c>
      <c r="P68" s="25">
        <f t="shared" si="7"/>
        <v>2950</v>
      </c>
      <c r="Q68" s="25">
        <f t="shared" ref="Q68:S70" si="10">ROUND($R27*EXP($S$39)*(Q$64-1)^$S$40,-1)</f>
        <v>3070</v>
      </c>
      <c r="R68" s="25">
        <f t="shared" si="10"/>
        <v>3190</v>
      </c>
      <c r="S68" s="27">
        <f t="shared" si="10"/>
        <v>3310</v>
      </c>
    </row>
    <row r="69" spans="2:19" x14ac:dyDescent="0.2">
      <c r="B69" s="24" t="s">
        <v>19</v>
      </c>
      <c r="C69" s="25">
        <f t="shared" si="9"/>
        <v>750</v>
      </c>
      <c r="D69" s="25">
        <f t="shared" si="9"/>
        <v>1140</v>
      </c>
      <c r="E69" s="25">
        <f t="shared" si="7"/>
        <v>1450</v>
      </c>
      <c r="F69" s="25">
        <f t="shared" si="7"/>
        <v>1730</v>
      </c>
      <c r="G69" s="25">
        <f t="shared" si="7"/>
        <v>1980</v>
      </c>
      <c r="H69" s="25">
        <f t="shared" si="7"/>
        <v>2210</v>
      </c>
      <c r="I69" s="25">
        <f t="shared" si="7"/>
        <v>2420</v>
      </c>
      <c r="J69" s="25">
        <f t="shared" si="7"/>
        <v>2630</v>
      </c>
      <c r="K69" s="25">
        <f t="shared" si="7"/>
        <v>2820</v>
      </c>
      <c r="L69" s="25">
        <f t="shared" si="7"/>
        <v>3010</v>
      </c>
      <c r="M69" s="25">
        <f t="shared" si="7"/>
        <v>3180</v>
      </c>
      <c r="N69" s="25">
        <f t="shared" si="7"/>
        <v>3360</v>
      </c>
      <c r="O69" s="25">
        <f t="shared" si="7"/>
        <v>3520</v>
      </c>
      <c r="P69" s="25">
        <f t="shared" si="7"/>
        <v>3680</v>
      </c>
      <c r="Q69" s="25">
        <f t="shared" si="10"/>
        <v>3840</v>
      </c>
      <c r="R69" s="25">
        <f t="shared" si="10"/>
        <v>3990</v>
      </c>
      <c r="S69" s="27">
        <f t="shared" si="10"/>
        <v>4140</v>
      </c>
    </row>
    <row r="70" spans="2:19" ht="13.5" thickBot="1" x14ac:dyDescent="0.25">
      <c r="B70" s="26" t="s">
        <v>20</v>
      </c>
      <c r="C70" s="48">
        <f t="shared" si="9"/>
        <v>900</v>
      </c>
      <c r="D70" s="28">
        <f t="shared" si="9"/>
        <v>1370</v>
      </c>
      <c r="E70" s="28">
        <f t="shared" si="7"/>
        <v>1740</v>
      </c>
      <c r="F70" s="28">
        <f t="shared" si="7"/>
        <v>2080</v>
      </c>
      <c r="G70" s="28">
        <f t="shared" si="7"/>
        <v>2370</v>
      </c>
      <c r="H70" s="28">
        <f t="shared" si="7"/>
        <v>2650</v>
      </c>
      <c r="I70" s="28">
        <f t="shared" si="7"/>
        <v>2910</v>
      </c>
      <c r="J70" s="28">
        <f t="shared" si="7"/>
        <v>3150</v>
      </c>
      <c r="K70" s="28">
        <f t="shared" si="7"/>
        <v>3390</v>
      </c>
      <c r="L70" s="28">
        <f t="shared" si="7"/>
        <v>3610</v>
      </c>
      <c r="M70" s="28">
        <f t="shared" si="7"/>
        <v>3820</v>
      </c>
      <c r="N70" s="28">
        <f t="shared" si="7"/>
        <v>4030</v>
      </c>
      <c r="O70" s="28">
        <f t="shared" si="7"/>
        <v>4230</v>
      </c>
      <c r="P70" s="28">
        <f t="shared" si="7"/>
        <v>4420</v>
      </c>
      <c r="Q70" s="28">
        <f t="shared" si="10"/>
        <v>4610</v>
      </c>
      <c r="R70" s="28">
        <f t="shared" si="10"/>
        <v>4790</v>
      </c>
      <c r="S70" s="29">
        <f t="shared" si="10"/>
        <v>4970</v>
      </c>
    </row>
    <row r="72" spans="2:19" x14ac:dyDescent="0.2">
      <c r="B72" s="5" t="s">
        <v>39</v>
      </c>
    </row>
    <row r="73" spans="2:19" ht="13.5" thickBot="1" x14ac:dyDescent="0.25"/>
    <row r="74" spans="2:19" x14ac:dyDescent="0.2">
      <c r="B74" s="21"/>
      <c r="C74" s="22">
        <v>2</v>
      </c>
      <c r="D74" s="22">
        <v>3</v>
      </c>
      <c r="E74" s="22">
        <v>4</v>
      </c>
      <c r="F74" s="22">
        <v>5</v>
      </c>
      <c r="G74" s="22">
        <v>6</v>
      </c>
      <c r="H74" s="22">
        <v>7</v>
      </c>
      <c r="I74" s="22">
        <v>8</v>
      </c>
      <c r="J74" s="22">
        <v>9</v>
      </c>
      <c r="K74" s="22">
        <v>10</v>
      </c>
      <c r="L74" s="22">
        <v>11</v>
      </c>
      <c r="M74" s="22">
        <v>12</v>
      </c>
      <c r="N74" s="22">
        <v>13</v>
      </c>
      <c r="O74" s="22">
        <v>14</v>
      </c>
      <c r="P74" s="23">
        <v>15</v>
      </c>
    </row>
    <row r="75" spans="2:19" x14ac:dyDescent="0.2">
      <c r="B75" s="24" t="s">
        <v>15</v>
      </c>
      <c r="C75" s="44">
        <f>IF(C65=C24,"",C65-C24)</f>
        <v>-10</v>
      </c>
      <c r="D75" s="44" t="str">
        <f t="shared" ref="D75:O75" si="11">IF(D65=D24,"",D65-D24)</f>
        <v/>
      </c>
      <c r="E75" s="44" t="str">
        <f t="shared" si="11"/>
        <v/>
      </c>
      <c r="F75" s="44">
        <f t="shared" si="11"/>
        <v>-40</v>
      </c>
      <c r="G75" s="44">
        <f t="shared" si="11"/>
        <v>-30</v>
      </c>
      <c r="H75" s="44">
        <f t="shared" si="11"/>
        <v>-10</v>
      </c>
      <c r="I75" s="44">
        <f t="shared" si="11"/>
        <v>10</v>
      </c>
      <c r="J75" s="44">
        <f t="shared" si="11"/>
        <v>-10</v>
      </c>
      <c r="K75" s="44" t="str">
        <f t="shared" si="11"/>
        <v/>
      </c>
      <c r="L75" s="44" t="str">
        <f t="shared" si="11"/>
        <v/>
      </c>
      <c r="M75" s="44">
        <f t="shared" si="11"/>
        <v>30</v>
      </c>
      <c r="N75" s="44" t="str">
        <f t="shared" si="11"/>
        <v/>
      </c>
      <c r="O75" s="44">
        <f t="shared" si="11"/>
        <v>20</v>
      </c>
      <c r="P75" s="45">
        <f>IF(P65=P24,"",P65-P24)</f>
        <v>10</v>
      </c>
    </row>
    <row r="76" spans="2:19" x14ac:dyDescent="0.2">
      <c r="B76" s="24" t="s">
        <v>16</v>
      </c>
      <c r="C76" s="44" t="str">
        <f t="shared" ref="C76:P79" si="12">IF(C66=C25,"",C66-C25)</f>
        <v/>
      </c>
      <c r="D76" s="44">
        <f t="shared" si="12"/>
        <v>20</v>
      </c>
      <c r="E76" s="44">
        <f t="shared" si="12"/>
        <v>-20</v>
      </c>
      <c r="F76" s="44">
        <f t="shared" si="12"/>
        <v>-50</v>
      </c>
      <c r="G76" s="44">
        <f t="shared" si="12"/>
        <v>-30</v>
      </c>
      <c r="H76" s="44">
        <f t="shared" si="12"/>
        <v>-10</v>
      </c>
      <c r="I76" s="44">
        <f t="shared" si="12"/>
        <v>20</v>
      </c>
      <c r="J76" s="44">
        <f t="shared" si="12"/>
        <v>10</v>
      </c>
      <c r="K76" s="44">
        <f t="shared" si="12"/>
        <v>30</v>
      </c>
      <c r="L76" s="44">
        <f t="shared" si="12"/>
        <v>30</v>
      </c>
      <c r="M76" s="44">
        <f t="shared" si="12"/>
        <v>20</v>
      </c>
      <c r="N76" s="44">
        <f t="shared" si="12"/>
        <v>10</v>
      </c>
      <c r="O76" s="44">
        <f t="shared" si="12"/>
        <v>20</v>
      </c>
      <c r="P76" s="45" t="str">
        <f>IF(P66=P25,"",P66-P25)</f>
        <v/>
      </c>
    </row>
    <row r="77" spans="2:19" x14ac:dyDescent="0.2">
      <c r="B77" s="24" t="s">
        <v>17</v>
      </c>
      <c r="C77" s="44">
        <f t="shared" si="12"/>
        <v>10</v>
      </c>
      <c r="D77" s="44">
        <f t="shared" si="12"/>
        <v>10</v>
      </c>
      <c r="E77" s="44">
        <f t="shared" si="12"/>
        <v>-20</v>
      </c>
      <c r="F77" s="44">
        <f t="shared" si="12"/>
        <v>-60</v>
      </c>
      <c r="G77" s="44">
        <f t="shared" si="12"/>
        <v>-50</v>
      </c>
      <c r="H77" s="44">
        <f t="shared" si="12"/>
        <v>10</v>
      </c>
      <c r="I77" s="44">
        <f t="shared" si="12"/>
        <v>10</v>
      </c>
      <c r="J77" s="44">
        <f t="shared" si="12"/>
        <v>10</v>
      </c>
      <c r="K77" s="44">
        <f t="shared" si="12"/>
        <v>20</v>
      </c>
      <c r="L77" s="44">
        <f t="shared" si="12"/>
        <v>40</v>
      </c>
      <c r="M77" s="44">
        <f t="shared" si="12"/>
        <v>40</v>
      </c>
      <c r="N77" s="44" t="str">
        <f t="shared" si="12"/>
        <v/>
      </c>
      <c r="O77" s="44">
        <f t="shared" si="12"/>
        <v>-10</v>
      </c>
      <c r="P77" s="45">
        <f t="shared" si="12"/>
        <v>-10</v>
      </c>
    </row>
    <row r="78" spans="2:19" x14ac:dyDescent="0.2">
      <c r="B78" s="24" t="s">
        <v>18</v>
      </c>
      <c r="C78" s="44" t="str">
        <f t="shared" si="12"/>
        <v/>
      </c>
      <c r="D78" s="44">
        <f t="shared" si="12"/>
        <v>20</v>
      </c>
      <c r="E78" s="44">
        <f t="shared" si="12"/>
        <v>-10</v>
      </c>
      <c r="F78" s="44">
        <f t="shared" si="12"/>
        <v>-90</v>
      </c>
      <c r="G78" s="44">
        <f t="shared" si="12"/>
        <v>-50</v>
      </c>
      <c r="H78" s="44">
        <f t="shared" si="12"/>
        <v>10</v>
      </c>
      <c r="I78" s="44" t="str">
        <f t="shared" si="12"/>
        <v/>
      </c>
      <c r="J78" s="44">
        <f t="shared" si="12"/>
        <v>10</v>
      </c>
      <c r="K78" s="44">
        <f t="shared" si="12"/>
        <v>40</v>
      </c>
      <c r="L78" s="44">
        <f t="shared" si="12"/>
        <v>60</v>
      </c>
      <c r="M78" s="44">
        <f t="shared" si="12"/>
        <v>60</v>
      </c>
      <c r="N78" s="44" t="str">
        <f t="shared" si="12"/>
        <v/>
      </c>
      <c r="O78" s="44" t="str">
        <f t="shared" si="12"/>
        <v/>
      </c>
      <c r="P78" s="45">
        <f t="shared" si="12"/>
        <v>10</v>
      </c>
    </row>
    <row r="79" spans="2:19" x14ac:dyDescent="0.2">
      <c r="B79" s="24" t="s">
        <v>19</v>
      </c>
      <c r="C79" s="44">
        <f t="shared" si="12"/>
        <v>10</v>
      </c>
      <c r="D79" s="44">
        <f t="shared" si="12"/>
        <v>40</v>
      </c>
      <c r="E79" s="44">
        <f t="shared" si="12"/>
        <v>-20</v>
      </c>
      <c r="F79" s="44">
        <f t="shared" si="12"/>
        <v>-120</v>
      </c>
      <c r="G79" s="44">
        <f t="shared" si="12"/>
        <v>-60</v>
      </c>
      <c r="H79" s="44">
        <f t="shared" si="12"/>
        <v>-10</v>
      </c>
      <c r="I79" s="44">
        <f t="shared" si="12"/>
        <v>10</v>
      </c>
      <c r="J79" s="44">
        <f t="shared" si="12"/>
        <v>30</v>
      </c>
      <c r="K79" s="44">
        <f t="shared" si="12"/>
        <v>40</v>
      </c>
      <c r="L79" s="44">
        <f t="shared" si="12"/>
        <v>70</v>
      </c>
      <c r="M79" s="44">
        <f t="shared" si="12"/>
        <v>80</v>
      </c>
      <c r="N79" s="44">
        <f t="shared" si="12"/>
        <v>20</v>
      </c>
      <c r="O79" s="44" t="str">
        <f t="shared" si="12"/>
        <v/>
      </c>
      <c r="P79" s="45" t="str">
        <f t="shared" si="12"/>
        <v/>
      </c>
    </row>
    <row r="80" spans="2:19" ht="13.5" thickBot="1" x14ac:dyDescent="0.25">
      <c r="B80" s="26" t="s">
        <v>20</v>
      </c>
      <c r="C80" s="46">
        <f>IF(C70=C29,"",C70-C29)</f>
        <v>10</v>
      </c>
      <c r="D80" s="46">
        <f t="shared" ref="D80:O80" si="13">IF(D70=D29,"",D70-D29)</f>
        <v>50</v>
      </c>
      <c r="E80" s="46">
        <f t="shared" si="13"/>
        <v>-20</v>
      </c>
      <c r="F80" s="46">
        <f t="shared" si="13"/>
        <v>-140</v>
      </c>
      <c r="G80" s="46">
        <f t="shared" si="13"/>
        <v>-110</v>
      </c>
      <c r="H80" s="46">
        <f t="shared" si="13"/>
        <v>10</v>
      </c>
      <c r="I80" s="46">
        <f t="shared" si="13"/>
        <v>10</v>
      </c>
      <c r="J80" s="46">
        <f t="shared" si="13"/>
        <v>10</v>
      </c>
      <c r="K80" s="46">
        <f t="shared" si="13"/>
        <v>50</v>
      </c>
      <c r="L80" s="46">
        <f t="shared" si="13"/>
        <v>70</v>
      </c>
      <c r="M80" s="46">
        <f t="shared" si="13"/>
        <v>80</v>
      </c>
      <c r="N80" s="46">
        <f t="shared" si="13"/>
        <v>10</v>
      </c>
      <c r="O80" s="46">
        <f t="shared" si="13"/>
        <v>-10</v>
      </c>
      <c r="P80" s="47">
        <f>IF(P70=P29,"",P70-P29)</f>
        <v>-20</v>
      </c>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D25"/>
  <sheetViews>
    <sheetView tabSelected="1" workbookViewId="0">
      <selection activeCell="AE13" sqref="AE13"/>
    </sheetView>
  </sheetViews>
  <sheetFormatPr baseColWidth="10" defaultColWidth="11.42578125" defaultRowHeight="12.75" x14ac:dyDescent="0.2"/>
  <cols>
    <col min="1" max="1" width="5.42578125" customWidth="1"/>
    <col min="2" max="2" width="21.5703125" customWidth="1"/>
    <col min="3" max="3" width="12" bestFit="1" customWidth="1"/>
    <col min="4" max="30" width="5.5703125" bestFit="1" customWidth="1"/>
  </cols>
  <sheetData>
    <row r="3" spans="2:30" ht="13.5" thickBot="1" x14ac:dyDescent="0.25"/>
    <row r="4" spans="2:30" x14ac:dyDescent="0.2">
      <c r="B4" s="50">
        <v>1997</v>
      </c>
      <c r="C4" s="22">
        <v>2</v>
      </c>
      <c r="D4" s="22">
        <v>3</v>
      </c>
      <c r="E4" s="22">
        <v>4</v>
      </c>
      <c r="F4" s="22">
        <v>5</v>
      </c>
      <c r="G4" s="22">
        <v>6</v>
      </c>
      <c r="H4" s="22">
        <v>7</v>
      </c>
      <c r="I4" s="22">
        <v>8</v>
      </c>
      <c r="J4" s="22">
        <v>9</v>
      </c>
      <c r="K4" s="22">
        <v>10</v>
      </c>
      <c r="L4" s="22">
        <v>11</v>
      </c>
      <c r="M4" s="22">
        <v>12</v>
      </c>
      <c r="N4" s="22">
        <v>13</v>
      </c>
      <c r="O4" s="22">
        <v>14</v>
      </c>
      <c r="P4" s="23">
        <v>15</v>
      </c>
    </row>
    <row r="5" spans="2:30" x14ac:dyDescent="0.2">
      <c r="B5" s="24" t="s">
        <v>15</v>
      </c>
      <c r="C5" s="25">
        <v>116</v>
      </c>
      <c r="D5" s="25">
        <v>172</v>
      </c>
      <c r="E5" s="25">
        <v>223</v>
      </c>
      <c r="F5" s="25">
        <v>284</v>
      </c>
      <c r="G5" s="25">
        <v>314</v>
      </c>
      <c r="H5" s="25">
        <v>339</v>
      </c>
      <c r="I5" s="25">
        <v>365</v>
      </c>
      <c r="J5" s="25">
        <v>405</v>
      </c>
      <c r="K5" s="25">
        <v>431</v>
      </c>
      <c r="L5" s="25">
        <v>456</v>
      </c>
      <c r="M5" s="25">
        <v>476</v>
      </c>
      <c r="N5" s="25">
        <v>512</v>
      </c>
      <c r="O5" s="25">
        <v>532</v>
      </c>
      <c r="P5" s="27">
        <v>562</v>
      </c>
    </row>
    <row r="6" spans="2:30" x14ac:dyDescent="0.2">
      <c r="B6" s="24" t="s">
        <v>16</v>
      </c>
      <c r="C6" s="25">
        <v>152</v>
      </c>
      <c r="D6" s="25">
        <v>223</v>
      </c>
      <c r="E6" s="25">
        <v>304</v>
      </c>
      <c r="F6" s="25">
        <v>375</v>
      </c>
      <c r="G6" s="25">
        <v>420</v>
      </c>
      <c r="H6" s="25">
        <v>451</v>
      </c>
      <c r="I6" s="25">
        <v>486</v>
      </c>
      <c r="J6" s="25">
        <v>532</v>
      </c>
      <c r="K6" s="25">
        <v>562</v>
      </c>
      <c r="L6" s="25">
        <v>598</v>
      </c>
      <c r="M6" s="25">
        <v>638</v>
      </c>
      <c r="N6" s="25">
        <v>679</v>
      </c>
      <c r="O6" s="25">
        <v>709</v>
      </c>
      <c r="P6" s="27">
        <v>750</v>
      </c>
    </row>
    <row r="7" spans="2:30" x14ac:dyDescent="0.2">
      <c r="B7" s="24" t="s">
        <v>17</v>
      </c>
      <c r="C7" s="25">
        <v>223</v>
      </c>
      <c r="D7" s="25">
        <v>339</v>
      </c>
      <c r="E7" s="25">
        <v>451</v>
      </c>
      <c r="F7" s="25">
        <v>562</v>
      </c>
      <c r="G7" s="25">
        <v>633</v>
      </c>
      <c r="H7" s="25">
        <v>674</v>
      </c>
      <c r="I7" s="25">
        <v>734</v>
      </c>
      <c r="J7" s="25">
        <v>800</v>
      </c>
      <c r="K7" s="25">
        <v>851</v>
      </c>
      <c r="L7" s="25">
        <v>897</v>
      </c>
      <c r="M7" s="25">
        <v>952</v>
      </c>
      <c r="N7" s="25">
        <v>1023</v>
      </c>
      <c r="O7" s="25">
        <v>1079</v>
      </c>
      <c r="P7" s="27">
        <v>1129</v>
      </c>
    </row>
    <row r="8" spans="2:30" x14ac:dyDescent="0.2">
      <c r="B8" s="24" t="s">
        <v>18</v>
      </c>
      <c r="C8" s="25">
        <v>304</v>
      </c>
      <c r="D8" s="25">
        <v>451</v>
      </c>
      <c r="E8" s="25">
        <v>598</v>
      </c>
      <c r="F8" s="25">
        <v>750</v>
      </c>
      <c r="G8" s="25">
        <v>831</v>
      </c>
      <c r="H8" s="25">
        <v>897</v>
      </c>
      <c r="I8" s="25">
        <v>988</v>
      </c>
      <c r="J8" s="25">
        <v>1064</v>
      </c>
      <c r="K8" s="25">
        <v>1129</v>
      </c>
      <c r="L8" s="25">
        <v>1195</v>
      </c>
      <c r="M8" s="25">
        <v>1266</v>
      </c>
      <c r="N8" s="25">
        <v>1368</v>
      </c>
      <c r="O8" s="25">
        <v>1438</v>
      </c>
      <c r="P8" s="27">
        <v>1499</v>
      </c>
    </row>
    <row r="9" spans="2:30" x14ac:dyDescent="0.2">
      <c r="B9" s="24" t="s">
        <v>19</v>
      </c>
      <c r="C9" s="25">
        <v>375</v>
      </c>
      <c r="D9" s="25">
        <v>562</v>
      </c>
      <c r="E9" s="25">
        <v>750</v>
      </c>
      <c r="F9" s="25">
        <v>942</v>
      </c>
      <c r="G9" s="25">
        <v>1038</v>
      </c>
      <c r="H9" s="25">
        <v>1129</v>
      </c>
      <c r="I9" s="25">
        <v>1226</v>
      </c>
      <c r="J9" s="25">
        <v>1322</v>
      </c>
      <c r="K9" s="25">
        <v>1418</v>
      </c>
      <c r="L9" s="25">
        <v>1499</v>
      </c>
      <c r="M9" s="25">
        <v>1580</v>
      </c>
      <c r="N9" s="25">
        <v>1702</v>
      </c>
      <c r="O9" s="25">
        <v>1793</v>
      </c>
      <c r="P9" s="27">
        <v>1874</v>
      </c>
    </row>
    <row r="10" spans="2:30" ht="13.5" thickBot="1" x14ac:dyDescent="0.25">
      <c r="B10" s="26" t="s">
        <v>20</v>
      </c>
      <c r="C10" s="28">
        <v>451</v>
      </c>
      <c r="D10" s="28">
        <v>674</v>
      </c>
      <c r="E10" s="28">
        <v>897</v>
      </c>
      <c r="F10" s="28">
        <v>1129</v>
      </c>
      <c r="G10" s="28">
        <v>1261</v>
      </c>
      <c r="H10" s="28">
        <v>1347</v>
      </c>
      <c r="I10" s="28">
        <v>1479</v>
      </c>
      <c r="J10" s="28">
        <v>1601</v>
      </c>
      <c r="K10" s="28">
        <v>1702</v>
      </c>
      <c r="L10" s="28">
        <v>1803</v>
      </c>
      <c r="M10" s="28">
        <v>1904</v>
      </c>
      <c r="N10" s="28">
        <v>2046</v>
      </c>
      <c r="O10" s="28">
        <v>2158</v>
      </c>
      <c r="P10" s="29">
        <v>2259</v>
      </c>
    </row>
    <row r="13" spans="2:30" x14ac:dyDescent="0.2">
      <c r="B13" s="58" t="s">
        <v>40</v>
      </c>
      <c r="C13">
        <v>1998</v>
      </c>
      <c r="D13" s="30">
        <v>1999</v>
      </c>
      <c r="E13" s="30">
        <v>2000</v>
      </c>
      <c r="F13">
        <v>2001</v>
      </c>
      <c r="G13" s="30">
        <v>2002</v>
      </c>
      <c r="H13" s="30">
        <v>2003</v>
      </c>
      <c r="I13">
        <v>2004</v>
      </c>
      <c r="J13" s="30">
        <v>2005</v>
      </c>
      <c r="K13" s="30">
        <v>2006</v>
      </c>
      <c r="L13">
        <v>2007</v>
      </c>
      <c r="M13" s="30">
        <v>2008</v>
      </c>
      <c r="N13" s="30">
        <v>2009</v>
      </c>
      <c r="O13" s="30">
        <v>2010</v>
      </c>
      <c r="P13" s="30">
        <v>2011</v>
      </c>
      <c r="Q13" s="30">
        <v>2012</v>
      </c>
      <c r="R13" s="30">
        <v>2013</v>
      </c>
      <c r="S13" s="30">
        <v>2014</v>
      </c>
      <c r="T13" s="30">
        <v>2015</v>
      </c>
      <c r="U13" s="30">
        <v>2016</v>
      </c>
      <c r="V13" s="30">
        <v>2017</v>
      </c>
      <c r="W13" s="30">
        <v>2018</v>
      </c>
      <c r="X13" s="30">
        <v>2019</v>
      </c>
      <c r="Y13" s="30">
        <v>2020</v>
      </c>
      <c r="Z13" s="30">
        <v>2021</v>
      </c>
      <c r="AA13" s="30">
        <v>2022</v>
      </c>
      <c r="AB13" s="30">
        <v>2023</v>
      </c>
      <c r="AC13" s="30">
        <v>2024</v>
      </c>
      <c r="AD13" s="30">
        <v>2025</v>
      </c>
    </row>
    <row r="14" spans="2:30" x14ac:dyDescent="0.2">
      <c r="B14" s="58" t="s">
        <v>14</v>
      </c>
      <c r="C14" s="51">
        <v>1.022</v>
      </c>
      <c r="D14" s="51">
        <v>1.024</v>
      </c>
      <c r="E14" s="51">
        <v>1.02</v>
      </c>
      <c r="F14" s="51">
        <v>1.0329999999999999</v>
      </c>
      <c r="G14" s="51">
        <v>1.0269999999999999</v>
      </c>
      <c r="H14" s="51">
        <v>1.016</v>
      </c>
      <c r="I14" s="51">
        <v>1.0149999999999999</v>
      </c>
      <c r="J14" s="51">
        <v>1.0149999999999999</v>
      </c>
      <c r="K14" s="51">
        <v>1.014</v>
      </c>
      <c r="L14" s="51">
        <v>1.022</v>
      </c>
      <c r="M14" s="51">
        <v>1.004</v>
      </c>
      <c r="N14" s="51">
        <v>1.0429999999999999</v>
      </c>
      <c r="O14" s="51">
        <f>125.7/123</f>
        <v>1.0219512195121951</v>
      </c>
      <c r="P14" s="51">
        <v>1.0189999999999999</v>
      </c>
      <c r="Q14" s="51">
        <v>1.016</v>
      </c>
      <c r="R14" s="51">
        <v>1.002</v>
      </c>
      <c r="S14" s="51">
        <v>1.03</v>
      </c>
      <c r="T14" s="51">
        <v>1.022</v>
      </c>
      <c r="U14" s="51">
        <v>1.02</v>
      </c>
      <c r="V14" s="51">
        <f>143.8/139.3</f>
        <v>1.0323043790380473</v>
      </c>
      <c r="W14" s="51">
        <v>1.022</v>
      </c>
      <c r="X14" s="51">
        <v>1.024</v>
      </c>
      <c r="Y14" s="51">
        <v>1.0289999999999999</v>
      </c>
      <c r="Z14" s="51">
        <v>1.008</v>
      </c>
      <c r="AA14" s="51">
        <v>1.03</v>
      </c>
      <c r="AB14" s="51">
        <v>1.054</v>
      </c>
      <c r="AC14" s="51">
        <v>1.0640000000000001</v>
      </c>
      <c r="AD14" s="51">
        <v>1.036</v>
      </c>
    </row>
    <row r="16" spans="2:30" x14ac:dyDescent="0.2">
      <c r="B16" s="58" t="s">
        <v>14</v>
      </c>
      <c r="C16" s="53">
        <f>PRODUCT(C14:AD14)</f>
        <v>1.9634609743460472</v>
      </c>
    </row>
    <row r="18" spans="2:16" ht="13.5" thickBot="1" x14ac:dyDescent="0.25"/>
    <row r="19" spans="2:16" x14ac:dyDescent="0.2">
      <c r="B19" s="54">
        <v>2025</v>
      </c>
      <c r="C19" s="22">
        <v>2</v>
      </c>
      <c r="D19" s="22">
        <v>3</v>
      </c>
      <c r="E19" s="22">
        <v>4</v>
      </c>
      <c r="F19" s="22">
        <v>5</v>
      </c>
      <c r="G19" s="22">
        <v>6</v>
      </c>
      <c r="H19" s="22">
        <v>7</v>
      </c>
      <c r="I19" s="22">
        <v>8</v>
      </c>
      <c r="J19" s="22">
        <v>9</v>
      </c>
      <c r="K19" s="22">
        <v>10</v>
      </c>
      <c r="L19" s="22">
        <v>11</v>
      </c>
      <c r="M19" s="22">
        <v>12</v>
      </c>
      <c r="N19" s="22">
        <v>13</v>
      </c>
      <c r="O19" s="22">
        <v>14</v>
      </c>
      <c r="P19" s="23">
        <v>15</v>
      </c>
    </row>
    <row r="20" spans="2:16" x14ac:dyDescent="0.2">
      <c r="B20" s="24" t="s">
        <v>15</v>
      </c>
      <c r="C20" s="25">
        <f t="shared" ref="C20:C25" si="0">C5*$C$16</f>
        <v>227.76147302414148</v>
      </c>
      <c r="D20" s="25">
        <f t="shared" ref="D20:P20" si="1">D5*$C$16</f>
        <v>337.71528758752009</v>
      </c>
      <c r="E20" s="25">
        <f t="shared" si="1"/>
        <v>437.85179727916852</v>
      </c>
      <c r="F20" s="25">
        <f t="shared" si="1"/>
        <v>557.62291671427738</v>
      </c>
      <c r="G20" s="25">
        <f t="shared" si="1"/>
        <v>616.52674594465884</v>
      </c>
      <c r="H20" s="25">
        <f t="shared" si="1"/>
        <v>665.61327030330995</v>
      </c>
      <c r="I20" s="25">
        <f t="shared" si="1"/>
        <v>716.66325563630721</v>
      </c>
      <c r="J20" s="25">
        <f t="shared" si="1"/>
        <v>795.20169461014905</v>
      </c>
      <c r="K20" s="25">
        <f t="shared" si="1"/>
        <v>846.25167994314631</v>
      </c>
      <c r="L20" s="25">
        <f t="shared" si="1"/>
        <v>895.33820430179753</v>
      </c>
      <c r="M20" s="25">
        <f t="shared" si="1"/>
        <v>934.60742378871839</v>
      </c>
      <c r="N20" s="25">
        <f t="shared" si="1"/>
        <v>1005.2920188651761</v>
      </c>
      <c r="O20" s="25">
        <f t="shared" si="1"/>
        <v>1044.561238352097</v>
      </c>
      <c r="P20" s="27">
        <f t="shared" si="1"/>
        <v>1103.4650675824785</v>
      </c>
    </row>
    <row r="21" spans="2:16" x14ac:dyDescent="0.2">
      <c r="B21" s="24" t="s">
        <v>16</v>
      </c>
      <c r="C21" s="25">
        <f t="shared" si="0"/>
        <v>298.44606810059918</v>
      </c>
      <c r="D21" s="25">
        <f t="shared" ref="D21:P21" si="2">D6*$C$16</f>
        <v>437.85179727916852</v>
      </c>
      <c r="E21" s="25">
        <f t="shared" si="2"/>
        <v>596.89213620119835</v>
      </c>
      <c r="F21" s="25">
        <f t="shared" si="2"/>
        <v>736.2978653797677</v>
      </c>
      <c r="G21" s="25">
        <f t="shared" si="2"/>
        <v>824.65360922533978</v>
      </c>
      <c r="H21" s="25">
        <f t="shared" si="2"/>
        <v>885.52089943006729</v>
      </c>
      <c r="I21" s="25">
        <f t="shared" si="2"/>
        <v>954.24203353217888</v>
      </c>
      <c r="J21" s="25">
        <f t="shared" si="2"/>
        <v>1044.561238352097</v>
      </c>
      <c r="K21" s="25">
        <f t="shared" si="2"/>
        <v>1103.4650675824785</v>
      </c>
      <c r="L21" s="25">
        <f t="shared" si="2"/>
        <v>1174.1496626589362</v>
      </c>
      <c r="M21" s="25">
        <f t="shared" si="2"/>
        <v>1252.6881016327782</v>
      </c>
      <c r="N21" s="25">
        <f t="shared" si="2"/>
        <v>1333.1900015809661</v>
      </c>
      <c r="O21" s="25">
        <f t="shared" si="2"/>
        <v>1392.0938308113475</v>
      </c>
      <c r="P21" s="27">
        <f t="shared" si="2"/>
        <v>1472.5957307595354</v>
      </c>
    </row>
    <row r="22" spans="2:16" x14ac:dyDescent="0.2">
      <c r="B22" s="24" t="s">
        <v>17</v>
      </c>
      <c r="C22" s="25">
        <f t="shared" si="0"/>
        <v>437.85179727916852</v>
      </c>
      <c r="D22" s="25">
        <f t="shared" ref="D22:P22" si="3">D7*$C$16</f>
        <v>665.61327030330995</v>
      </c>
      <c r="E22" s="25">
        <f t="shared" si="3"/>
        <v>885.52089943006729</v>
      </c>
      <c r="F22" s="25">
        <f t="shared" si="3"/>
        <v>1103.4650675824785</v>
      </c>
      <c r="G22" s="25">
        <f t="shared" si="3"/>
        <v>1242.8707967610478</v>
      </c>
      <c r="H22" s="25">
        <f t="shared" si="3"/>
        <v>1323.3726967092357</v>
      </c>
      <c r="I22" s="25">
        <f t="shared" si="3"/>
        <v>1441.1803551699986</v>
      </c>
      <c r="J22" s="25">
        <f t="shared" si="3"/>
        <v>1570.7687794768378</v>
      </c>
      <c r="K22" s="25">
        <f t="shared" si="3"/>
        <v>1670.9052891684862</v>
      </c>
      <c r="L22" s="25">
        <f t="shared" si="3"/>
        <v>1761.2244939884042</v>
      </c>
      <c r="M22" s="25">
        <f t="shared" si="3"/>
        <v>1869.2148475774368</v>
      </c>
      <c r="N22" s="25">
        <f t="shared" si="3"/>
        <v>2008.6205767560064</v>
      </c>
      <c r="O22" s="25">
        <f t="shared" si="3"/>
        <v>2118.5743913193851</v>
      </c>
      <c r="P22" s="27">
        <f t="shared" si="3"/>
        <v>2216.7474400366873</v>
      </c>
    </row>
    <row r="23" spans="2:16" x14ac:dyDescent="0.2">
      <c r="B23" s="24" t="s">
        <v>18</v>
      </c>
      <c r="C23" s="25">
        <f t="shared" si="0"/>
        <v>596.89213620119835</v>
      </c>
      <c r="D23" s="25">
        <f t="shared" ref="D23:P23" si="4">D8*$C$16</f>
        <v>885.52089943006729</v>
      </c>
      <c r="E23" s="25">
        <f t="shared" si="4"/>
        <v>1174.1496626589362</v>
      </c>
      <c r="F23" s="25">
        <f t="shared" si="4"/>
        <v>1472.5957307595354</v>
      </c>
      <c r="G23" s="25">
        <f t="shared" si="4"/>
        <v>1631.6360696815652</v>
      </c>
      <c r="H23" s="25">
        <f t="shared" si="4"/>
        <v>1761.2244939884042</v>
      </c>
      <c r="I23" s="25">
        <f t="shared" si="4"/>
        <v>1939.8994426538945</v>
      </c>
      <c r="J23" s="25">
        <f t="shared" si="4"/>
        <v>2089.122476704194</v>
      </c>
      <c r="K23" s="25">
        <f t="shared" si="4"/>
        <v>2216.7474400366873</v>
      </c>
      <c r="L23" s="25">
        <f t="shared" si="4"/>
        <v>2346.3358643435263</v>
      </c>
      <c r="M23" s="25">
        <f t="shared" si="4"/>
        <v>2485.7415935220956</v>
      </c>
      <c r="N23" s="25">
        <f t="shared" si="4"/>
        <v>2686.0146129053924</v>
      </c>
      <c r="O23" s="25">
        <f t="shared" si="4"/>
        <v>2823.456881109616</v>
      </c>
      <c r="P23" s="27">
        <f t="shared" si="4"/>
        <v>2943.2280005447246</v>
      </c>
    </row>
    <row r="24" spans="2:16" x14ac:dyDescent="0.2">
      <c r="B24" s="24" t="s">
        <v>19</v>
      </c>
      <c r="C24" s="25">
        <f t="shared" si="0"/>
        <v>736.2978653797677</v>
      </c>
      <c r="D24" s="25">
        <f t="shared" ref="D24:P24" si="5">D9*$C$16</f>
        <v>1103.4650675824785</v>
      </c>
      <c r="E24" s="25">
        <f t="shared" si="5"/>
        <v>1472.5957307595354</v>
      </c>
      <c r="F24" s="25">
        <f t="shared" si="5"/>
        <v>1849.5802378339765</v>
      </c>
      <c r="G24" s="25">
        <f t="shared" si="5"/>
        <v>2038.072491371197</v>
      </c>
      <c r="H24" s="25">
        <f t="shared" si="5"/>
        <v>2216.7474400366873</v>
      </c>
      <c r="I24" s="25">
        <f t="shared" si="5"/>
        <v>2407.2031545482537</v>
      </c>
      <c r="J24" s="25">
        <f t="shared" si="5"/>
        <v>2595.6954080854744</v>
      </c>
      <c r="K24" s="25">
        <f t="shared" si="5"/>
        <v>2784.187661622695</v>
      </c>
      <c r="L24" s="25">
        <f t="shared" si="5"/>
        <v>2943.2280005447246</v>
      </c>
      <c r="M24" s="25">
        <f t="shared" si="5"/>
        <v>3102.2683394667547</v>
      </c>
      <c r="N24" s="25">
        <f t="shared" si="5"/>
        <v>3341.8105783369724</v>
      </c>
      <c r="O24" s="25">
        <f t="shared" si="5"/>
        <v>3520.4855270024627</v>
      </c>
      <c r="P24" s="27">
        <f t="shared" si="5"/>
        <v>3679.5258659244923</v>
      </c>
    </row>
    <row r="25" spans="2:16" ht="13.5" thickBot="1" x14ac:dyDescent="0.25">
      <c r="B25" s="26" t="s">
        <v>20</v>
      </c>
      <c r="C25" s="28">
        <f t="shared" si="0"/>
        <v>885.52089943006729</v>
      </c>
      <c r="D25" s="28">
        <f t="shared" ref="D25:P25" si="6">D10*$C$16</f>
        <v>1323.3726967092357</v>
      </c>
      <c r="E25" s="28">
        <f t="shared" si="6"/>
        <v>1761.2244939884042</v>
      </c>
      <c r="F25" s="28">
        <f t="shared" si="6"/>
        <v>2216.7474400366873</v>
      </c>
      <c r="G25" s="28">
        <f t="shared" si="6"/>
        <v>2475.9242886503653</v>
      </c>
      <c r="H25" s="28">
        <f t="shared" si="6"/>
        <v>2644.7819324441257</v>
      </c>
      <c r="I25" s="28">
        <f t="shared" si="6"/>
        <v>2903.9587810578037</v>
      </c>
      <c r="J25" s="28">
        <f t="shared" si="6"/>
        <v>3143.5010199280214</v>
      </c>
      <c r="K25" s="28">
        <f t="shared" si="6"/>
        <v>3341.8105783369724</v>
      </c>
      <c r="L25" s="28">
        <f t="shared" si="6"/>
        <v>3540.120136745923</v>
      </c>
      <c r="M25" s="28">
        <f t="shared" si="6"/>
        <v>3738.4296951548736</v>
      </c>
      <c r="N25" s="28">
        <f t="shared" si="6"/>
        <v>4017.2411535120127</v>
      </c>
      <c r="O25" s="28">
        <f t="shared" si="6"/>
        <v>4237.1487826387702</v>
      </c>
      <c r="P25" s="29">
        <f t="shared" si="6"/>
        <v>4435.4583410477208</v>
      </c>
    </row>
  </sheetData>
  <phoneticPr fontId="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28CD53A4B36784D831BC58B79843842" ma:contentTypeVersion="2" ma:contentTypeDescription="Opprett et nytt dokument." ma:contentTypeScope="" ma:versionID="463cb02c7d8f664a90213733ca9509d6">
  <xsd:schema xmlns:xsd="http://www.w3.org/2001/XMLSchema" xmlns:xs="http://www.w3.org/2001/XMLSchema" xmlns:p="http://schemas.microsoft.com/office/2006/metadata/properties" targetNamespace="http://schemas.microsoft.com/office/2006/metadata/properties" ma:root="true" ma:fieldsID="dbba72652f0df86f12a9799e317880e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2722C-020B-4F81-BB0F-5842242FA59D}">
  <ds:schemaRefs>
    <ds:schemaRef ds:uri="http://schemas.microsoft.com/sharepoint/v3/contenttype/forms"/>
  </ds:schemaRefs>
</ds:datastoreItem>
</file>

<file path=customXml/itemProps2.xml><?xml version="1.0" encoding="utf-8"?>
<ds:datastoreItem xmlns:ds="http://schemas.openxmlformats.org/officeDocument/2006/customXml" ds:itemID="{BCA7AB9F-BBF2-4816-84CF-C24DFF534BA0}">
  <ds:schemaRefs>
    <ds:schemaRef ds:uri="http://schemas.microsoft.com/office/2006/metadata/properties"/>
    <ds:schemaRef ds:uri="http://schemas.microsoft.com/office/infopath/2007/PartnerControls"/>
    <ds:schemaRef ds:uri="f51d5d47-ebd7-409b-91a9-0293c9f2fe65"/>
    <ds:schemaRef ds:uri="8faab8a2-2aeb-43ff-8864-c540d3a9ccbd"/>
  </ds:schemaRefs>
</ds:datastoreItem>
</file>

<file path=customXml/itemProps3.xml><?xml version="1.0" encoding="utf-8"?>
<ds:datastoreItem xmlns:ds="http://schemas.openxmlformats.org/officeDocument/2006/customXml" ds:itemID="{1E114B15-9C6D-4A83-B559-2DEAE93F41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Tilpasning</vt:lpstr>
      <vt:lpstr>Data</vt:lpstr>
      <vt:lpstr>Tilpasning!Utskriftsområde</vt:lpstr>
    </vt:vector>
  </TitlesOfParts>
  <Manager/>
  <Company>FNH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oroines</dc:creator>
  <cp:keywords/>
  <dc:description/>
  <cp:lastModifiedBy>Sylvia Ulrike Steinwagner-Bublitz</cp:lastModifiedBy>
  <cp:revision/>
  <dcterms:created xsi:type="dcterms:W3CDTF">2006-08-10T11:04:47Z</dcterms:created>
  <dcterms:modified xsi:type="dcterms:W3CDTF">2025-01-28T11:39:03Z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0x010100728CD53A4B36784D831BC58B79843842</vt:lpwstr>
  </property>
  <property fmtid="{D5CDD505-2E9C-101B-9397-08002B2CF9AE}" pid="3" name="MediaServiceImageTags">
    <vt:lpwstr/>
  </property>
  <property fmtid="{D5CDD505-2E9C-101B-9397-08002B2CF9AE}" pid="4" name="_ExtendedDescription">
    <vt:lpwstr/>
  </property>
</Properties>
</file>