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fred\SkyDrive\"/>
    </mc:Choice>
  </mc:AlternateContent>
  <bookViews>
    <workbookView xWindow="240" yWindow="45" windowWidth="20115" windowHeight="7995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P13" i="1" l="1"/>
  <c r="P26" i="1"/>
  <c r="P23" i="1"/>
  <c r="P22" i="1"/>
  <c r="P21" i="1"/>
  <c r="P20" i="1"/>
  <c r="P17" i="1"/>
  <c r="P16" i="1"/>
  <c r="J26" i="1"/>
  <c r="J23" i="1"/>
  <c r="J22" i="1"/>
  <c r="J21" i="1"/>
  <c r="J20" i="1"/>
  <c r="J17" i="1"/>
  <c r="J16" i="1"/>
  <c r="J13" i="1"/>
  <c r="U23" i="1"/>
  <c r="L13" i="1"/>
  <c r="V13" i="1" s="1"/>
  <c r="K13" i="1"/>
  <c r="U13" i="1" s="1"/>
  <c r="AC10" i="1"/>
  <c r="AB10" i="1"/>
  <c r="L26" i="1"/>
  <c r="V26" i="1" s="1"/>
  <c r="L23" i="1"/>
  <c r="V23" i="1" s="1"/>
  <c r="L22" i="1"/>
  <c r="V22" i="1" s="1"/>
  <c r="L21" i="1"/>
  <c r="V21" i="1" s="1"/>
  <c r="L20" i="1"/>
  <c r="V20" i="1" s="1"/>
  <c r="L17" i="1"/>
  <c r="V17" i="1" s="1"/>
  <c r="L16" i="1"/>
  <c r="V16" i="1" s="1"/>
  <c r="R26" i="1"/>
  <c r="X26" i="1" s="1"/>
  <c r="Q26" i="1"/>
  <c r="W26" i="1" s="1"/>
  <c r="K26" i="1"/>
  <c r="U26" i="1" s="1"/>
  <c r="R23" i="1"/>
  <c r="X23" i="1" s="1"/>
  <c r="Q23" i="1"/>
  <c r="W23" i="1" s="1"/>
  <c r="R22" i="1"/>
  <c r="X22" i="1" s="1"/>
  <c r="Q22" i="1"/>
  <c r="W22" i="1" s="1"/>
  <c r="K22" i="1"/>
  <c r="U22" i="1" s="1"/>
  <c r="W21" i="1"/>
  <c r="R21" i="1"/>
  <c r="X21" i="1" s="1"/>
  <c r="Q21" i="1"/>
  <c r="K21" i="1"/>
  <c r="U21" i="1" s="1"/>
  <c r="R20" i="1"/>
  <c r="X20" i="1" s="1"/>
  <c r="Q20" i="1"/>
  <c r="W20" i="1" s="1"/>
  <c r="K20" i="1"/>
  <c r="U20" i="1" s="1"/>
  <c r="R17" i="1"/>
  <c r="X17" i="1" s="1"/>
  <c r="Q17" i="1"/>
  <c r="W17" i="1" s="1"/>
  <c r="K17" i="1"/>
  <c r="U17" i="1" s="1"/>
  <c r="R16" i="1"/>
  <c r="X16" i="1" s="1"/>
  <c r="Q16" i="1"/>
  <c r="W16" i="1" s="1"/>
  <c r="K16" i="1"/>
  <c r="U16" i="1" s="1"/>
  <c r="R13" i="1"/>
  <c r="Q13" i="1"/>
  <c r="W13" i="1" s="1"/>
  <c r="F8" i="1"/>
  <c r="E8" i="1"/>
  <c r="J8" i="1" s="1"/>
  <c r="P8" i="1" l="1"/>
  <c r="X13" i="1"/>
  <c r="E27" i="1"/>
  <c r="F27" i="1"/>
  <c r="F30" i="1" s="1"/>
  <c r="J27" i="1" l="1"/>
  <c r="J42" i="1" s="1"/>
  <c r="J44" i="1" s="1"/>
  <c r="K27" i="1"/>
  <c r="E30" i="1"/>
  <c r="L27" i="1"/>
  <c r="P27" i="1"/>
  <c r="P42" i="1" s="1"/>
  <c r="P44" i="1" s="1"/>
  <c r="Q27" i="1"/>
  <c r="R27" i="1"/>
  <c r="V27" i="1" l="1"/>
  <c r="V35" i="1" s="1"/>
  <c r="L32" i="1"/>
  <c r="W27" i="1"/>
  <c r="W35" i="1" s="1"/>
  <c r="Q32" i="1"/>
  <c r="X27" i="1"/>
  <c r="X35" i="1" s="1"/>
  <c r="R32" i="1"/>
  <c r="U27" i="1"/>
  <c r="U35" i="1" s="1"/>
  <c r="K32" i="1"/>
  <c r="U37" i="1" l="1"/>
  <c r="U39" i="1"/>
  <c r="W37" i="1"/>
  <c r="W39" i="1"/>
  <c r="X37" i="1"/>
  <c r="X39" i="1"/>
  <c r="V37" i="1"/>
  <c r="V39" i="1"/>
</calcChain>
</file>

<file path=xl/sharedStrings.xml><?xml version="1.0" encoding="utf-8"?>
<sst xmlns="http://schemas.openxmlformats.org/spreadsheetml/2006/main" count="105" uniqueCount="65">
  <si>
    <t>to be reducible</t>
  </si>
  <si>
    <t>source:  American Diabetes Association, 2003</t>
  </si>
  <si>
    <t>% total inpatient costs for diabetics</t>
  </si>
  <si>
    <t>commercial</t>
  </si>
  <si>
    <t>Medicare</t>
  </si>
  <si>
    <t>Macrovascular</t>
  </si>
  <si>
    <t>CAD</t>
  </si>
  <si>
    <t>stroke</t>
  </si>
  <si>
    <t>Other Avoidable</t>
  </si>
  <si>
    <t>CHF</t>
  </si>
  <si>
    <t>ESRD-related</t>
  </si>
  <si>
    <t>TOTAL ADMITS PER 1000 DIABETICS PER YEAR</t>
  </si>
  <si>
    <t xml:space="preserve">midrange of sources -- should sum to http://articles.latimes.com/2009/mar/22/science/sci-diabetes-amputation22 </t>
  </si>
  <si>
    <t>PVD</t>
  </si>
  <si>
    <t>hypoglycemia/metabolic</t>
  </si>
  <si>
    <t>DMPC database</t>
  </si>
  <si>
    <t>check:</t>
  </si>
  <si>
    <t xml:space="preserve">http://www.cdc.gov/mmwr/preview/mmwrhtml/mm5443a2.htm </t>
  </si>
  <si>
    <t>today's rate is about 2 cases of ESRD per 1000 diabetics, averaging 1.5 admissions per year</t>
  </si>
  <si>
    <t>neuropathy--foot and other (includes amputation)</t>
  </si>
  <si>
    <t>SOURCE AND IMPACTIBILITY IN SHORT AND LONG TERM OF DIABETES ADMISSIONS</t>
  </si>
  <si>
    <t>CATEGORY OF ADMISSION</t>
  </si>
  <si>
    <t>Commercial</t>
  </si>
  <si>
    <t>first-year</t>
  </si>
  <si>
    <t>reducibility</t>
  </si>
  <si>
    <t>by year 3</t>
  </si>
  <si>
    <t>avoidable</t>
  </si>
  <si>
    <t>admits-year 1</t>
  </si>
  <si>
    <t>Medicare admisson cost is higher because Medicare admissions are weighted to high-cost complications</t>
  </si>
  <si>
    <t>COMMERCIAL</t>
  </si>
  <si>
    <t>MEDICARE</t>
  </si>
  <si>
    <t>admits-year 3</t>
  </si>
  <si>
    <t xml:space="preserve">avoidable </t>
  </si>
  <si>
    <t>roughly three times non-diabetics in DMPC database; weight-average admit rate of non-diabetics and diabetics is about 335 in Medicare population</t>
  </si>
  <si>
    <t>source:  Diabetes Care, 2008 and DMPC (8% of diabetics admitted or ER, mostly ER,  insulin users are 20% in commercial and 35% in Medicare; hypoglycemia rare in non-insulin-users)</t>
  </si>
  <si>
    <t>see listing of codes for reducible ones</t>
  </si>
  <si>
    <t>Ophthalmic</t>
  </si>
  <si>
    <t>Diabetes itself</t>
  </si>
  <si>
    <t>Avoidable but unaccounted for elsewhere (error caused by multiple data sources)</t>
  </si>
  <si>
    <t>Translated into Savings</t>
  </si>
  <si>
    <t>Savings per 1000 diabetics</t>
  </si>
  <si>
    <t>Savings per diabetic per year</t>
  </si>
  <si>
    <t>Insufficiently related to diabetes</t>
  </si>
  <si>
    <t>Microvascular</t>
  </si>
  <si>
    <t>(per 1000 diabetics)</t>
  </si>
  <si>
    <t>admit cost</t>
  </si>
  <si>
    <t xml:space="preserve">relative to </t>
  </si>
  <si>
    <t xml:space="preserve">average </t>
  </si>
  <si>
    <t>of</t>
  </si>
  <si>
    <t>SAVINGS PER 1000</t>
  </si>
  <si>
    <t>Year 1</t>
  </si>
  <si>
    <t>Year 3</t>
  </si>
  <si>
    <t>year 3</t>
  </si>
  <si>
    <t>total cost</t>
  </si>
  <si>
    <t>per 1000</t>
  </si>
  <si>
    <t>TOTAL COST</t>
  </si>
  <si>
    <t>Admissions cost per 1000</t>
  </si>
  <si>
    <t>Total cost</t>
  </si>
  <si>
    <t>REDUCIBLE</t>
  </si>
  <si>
    <t>PVD--excluding foot</t>
  </si>
  <si>
    <t>% savings accounted for by hypoglycemic event reduction</t>
  </si>
  <si>
    <t>TOTAL AVOIDABLE ADMISSIONS PER 1000 DIABETICS</t>
  </si>
  <si>
    <t>Admissions cost/diabetic</t>
  </si>
  <si>
    <t>hypoglycemia/metabolic/cellulitis</t>
  </si>
  <si>
    <t>© Al Lewis for your internal use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</si>
</sst>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4"/>
      <color theme="10"/>
      <name val="Calibri"/>
      <family val="2"/>
    </font>
    <font>
      <b/>
      <sz val="16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</cellStyleXfs>
  <cellXfs count="31">
    <xf numFmtId="0" fontId="0" fillId="0" borderId="0" xfId="0"/>
    <xf numFmtId="0" fontId="2" fillId="0" borderId="0" xfId="3" applyAlignment="1" applyProtection="1"/>
    <xf numFmtId="9" fontId="0" fillId="0" borderId="0" xfId="2" applyFont="1"/>
    <xf numFmtId="164" fontId="0" fillId="0" borderId="0" xfId="1" applyNumberFormat="1" applyFont="1"/>
    <xf numFmtId="1" fontId="0" fillId="0" borderId="0" xfId="0" applyNumberFormat="1"/>
    <xf numFmtId="1" fontId="2" fillId="0" borderId="0" xfId="3" applyNumberFormat="1" applyAlignment="1" applyProtection="1"/>
    <xf numFmtId="6" fontId="0" fillId="0" borderId="0" xfId="0" applyNumberFormat="1"/>
    <xf numFmtId="164" fontId="0" fillId="0" borderId="0" xfId="0" applyNumberFormat="1"/>
    <xf numFmtId="8" fontId="0" fillId="0" borderId="0" xfId="0" applyNumberFormat="1"/>
    <xf numFmtId="9" fontId="0" fillId="0" borderId="0" xfId="0" applyNumberForma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0" fillId="2" borderId="0" xfId="0" applyFill="1"/>
    <xf numFmtId="1" fontId="0" fillId="2" borderId="0" xfId="0" applyNumberFormat="1" applyFill="1"/>
    <xf numFmtId="1" fontId="2" fillId="2" borderId="0" xfId="3" applyNumberFormat="1" applyFill="1" applyAlignment="1" applyProtection="1"/>
    <xf numFmtId="0" fontId="0" fillId="0" borderId="0" xfId="0" quotePrefix="1"/>
    <xf numFmtId="6" fontId="7" fillId="0" borderId="0" xfId="0" applyNumberFormat="1" applyFont="1"/>
    <xf numFmtId="164" fontId="7" fillId="0" borderId="0" xfId="0" applyNumberFormat="1" applyFont="1"/>
    <xf numFmtId="0" fontId="7" fillId="0" borderId="0" xfId="0" applyFont="1"/>
    <xf numFmtId="8" fontId="7" fillId="0" borderId="0" xfId="0" applyNumberFormat="1" applyFont="1"/>
    <xf numFmtId="6" fontId="0" fillId="2" borderId="0" xfId="0" applyNumberFormat="1" applyFill="1"/>
    <xf numFmtId="164" fontId="2" fillId="2" borderId="0" xfId="1" applyNumberFormat="1" applyFont="1" applyFill="1" applyAlignment="1" applyProtection="1"/>
    <xf numFmtId="164" fontId="8" fillId="0" borderId="0" xfId="1" applyNumberFormat="1" applyFont="1" applyAlignment="1" applyProtection="1"/>
    <xf numFmtId="44" fontId="9" fillId="0" borderId="0" xfId="1" applyFont="1"/>
    <xf numFmtId="6" fontId="4" fillId="0" borderId="0" xfId="0" applyNumberFormat="1" applyFont="1"/>
    <xf numFmtId="0" fontId="0" fillId="3" borderId="0" xfId="0" applyFill="1"/>
    <xf numFmtId="9" fontId="0" fillId="3" borderId="0" xfId="0" applyNumberFormat="1" applyFill="1"/>
    <xf numFmtId="6" fontId="2" fillId="0" borderId="0" xfId="3" applyNumberFormat="1" applyAlignment="1" applyProtection="1"/>
    <xf numFmtId="0" fontId="10" fillId="0" borderId="0" xfId="0" applyFont="1"/>
  </cellXfs>
  <cellStyles count="4">
    <cellStyle name="Currency" xfId="1" builtinId="4"/>
    <cellStyle name="Hyperlink" xfId="3" builtinId="8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=@sum(i11..i27)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mailto:=@sum(i11..i27)" TargetMode="External"/><Relationship Id="rId7" Type="http://schemas.openxmlformats.org/officeDocument/2006/relationships/hyperlink" Target="mailto:=@sum(i11..i27)" TargetMode="External"/><Relationship Id="rId12" Type="http://schemas.openxmlformats.org/officeDocument/2006/relationships/hyperlink" Target="mailto:+e30-@sum(e6..e27)" TargetMode="External"/><Relationship Id="rId2" Type="http://schemas.openxmlformats.org/officeDocument/2006/relationships/hyperlink" Target="http://www.cdc.gov/mmwr/preview/mmwrhtml/mm5443a2.htm" TargetMode="External"/><Relationship Id="rId1" Type="http://schemas.openxmlformats.org/officeDocument/2006/relationships/hyperlink" Target="mailto:+@sum(e21..e41)" TargetMode="External"/><Relationship Id="rId6" Type="http://schemas.openxmlformats.org/officeDocument/2006/relationships/hyperlink" Target="mailto:+e30-@sum(e6..e27)" TargetMode="External"/><Relationship Id="rId11" Type="http://schemas.openxmlformats.org/officeDocument/2006/relationships/hyperlink" Target="mailto:=@sum(j7..j26)" TargetMode="External"/><Relationship Id="rId5" Type="http://schemas.openxmlformats.org/officeDocument/2006/relationships/hyperlink" Target="mailto:+@sum(e21..e41)" TargetMode="External"/><Relationship Id="rId10" Type="http://schemas.openxmlformats.org/officeDocument/2006/relationships/hyperlink" Target="mailto:=@sum(j7..j26)" TargetMode="External"/><Relationship Id="rId4" Type="http://schemas.openxmlformats.org/officeDocument/2006/relationships/hyperlink" Target="mailto:=@sum(i11..i27)" TargetMode="External"/><Relationship Id="rId9" Type="http://schemas.openxmlformats.org/officeDocument/2006/relationships/hyperlink" Target="mailto:=@sum(i11..i27)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44"/>
  <sheetViews>
    <sheetView tabSelected="1" workbookViewId="0">
      <selection activeCell="A3" sqref="A3"/>
    </sheetView>
  </sheetViews>
  <sheetFormatPr defaultRowHeight="15" x14ac:dyDescent="0.25"/>
  <cols>
    <col min="1" max="1" width="30.7109375" customWidth="1"/>
    <col min="4" max="5" width="11.5703125" bestFit="1" customWidth="1"/>
    <col min="6" max="6" width="10.5703125" customWidth="1"/>
    <col min="7" max="7" width="2.7109375" customWidth="1"/>
    <col min="8" max="9" width="11.140625" bestFit="1" customWidth="1"/>
    <col min="10" max="10" width="11.140625" customWidth="1"/>
    <col min="11" max="12" width="13.140625" bestFit="1" customWidth="1"/>
    <col min="13" max="13" width="2.7109375" customWidth="1"/>
    <col min="14" max="15" width="11.140625" customWidth="1"/>
    <col min="16" max="16" width="12.5703125" customWidth="1"/>
    <col min="17" max="18" width="13.140625" customWidth="1"/>
    <col min="19" max="19" width="2.7109375" customWidth="1"/>
    <col min="20" max="20" width="10.5703125" bestFit="1" customWidth="1"/>
    <col min="21" max="21" width="12.28515625" bestFit="1" customWidth="1"/>
    <col min="22" max="22" width="12.28515625" customWidth="1"/>
    <col min="23" max="23" width="12.28515625" bestFit="1" customWidth="1"/>
    <col min="24" max="24" width="13.85546875" bestFit="1" customWidth="1"/>
    <col min="25" max="25" width="2.7109375" customWidth="1"/>
  </cols>
  <sheetData>
    <row r="1" spans="1:31" ht="18.75" x14ac:dyDescent="0.3">
      <c r="A1" s="12" t="s">
        <v>20</v>
      </c>
      <c r="C1" s="1"/>
    </row>
    <row r="2" spans="1:31" x14ac:dyDescent="0.25">
      <c r="A2" t="s">
        <v>64</v>
      </c>
      <c r="G2" s="14"/>
      <c r="H2" s="13" t="s">
        <v>29</v>
      </c>
      <c r="M2" s="14"/>
      <c r="N2" s="13" t="s">
        <v>30</v>
      </c>
      <c r="S2" s="14"/>
      <c r="U2" s="13" t="s">
        <v>49</v>
      </c>
      <c r="Y2" s="14"/>
    </row>
    <row r="3" spans="1:31" x14ac:dyDescent="0.25">
      <c r="G3" s="14"/>
      <c r="H3" s="13"/>
      <c r="M3" s="14"/>
      <c r="N3" s="13"/>
      <c r="S3" s="14"/>
      <c r="U3" s="13"/>
      <c r="Y3" s="14"/>
    </row>
    <row r="4" spans="1:31" x14ac:dyDescent="0.25">
      <c r="A4" s="10" t="s">
        <v>21</v>
      </c>
      <c r="E4" t="s">
        <v>22</v>
      </c>
      <c r="F4" t="s">
        <v>4</v>
      </c>
      <c r="G4" s="14"/>
      <c r="J4" t="s">
        <v>53</v>
      </c>
      <c r="K4" t="s">
        <v>22</v>
      </c>
      <c r="M4" s="14"/>
      <c r="P4" t="s">
        <v>57</v>
      </c>
      <c r="S4" s="14"/>
      <c r="T4" s="11" t="s">
        <v>45</v>
      </c>
      <c r="Y4" s="14"/>
      <c r="AB4" t="s">
        <v>2</v>
      </c>
    </row>
    <row r="5" spans="1:31" x14ac:dyDescent="0.25">
      <c r="E5" s="17" t="s">
        <v>44</v>
      </c>
      <c r="G5" s="14"/>
      <c r="H5" t="s">
        <v>24</v>
      </c>
      <c r="I5" t="s">
        <v>24</v>
      </c>
      <c r="J5" t="s">
        <v>54</v>
      </c>
      <c r="K5" t="s">
        <v>26</v>
      </c>
      <c r="L5" t="s">
        <v>26</v>
      </c>
      <c r="M5" s="14"/>
      <c r="N5" t="s">
        <v>24</v>
      </c>
      <c r="O5" t="s">
        <v>24</v>
      </c>
      <c r="P5" t="s">
        <v>54</v>
      </c>
      <c r="Q5" t="s">
        <v>32</v>
      </c>
      <c r="R5" t="s">
        <v>26</v>
      </c>
      <c r="S5" s="14"/>
      <c r="T5" s="11" t="s">
        <v>46</v>
      </c>
      <c r="U5" t="s">
        <v>50</v>
      </c>
      <c r="V5" t="s">
        <v>51</v>
      </c>
      <c r="W5" t="s">
        <v>50</v>
      </c>
      <c r="X5" t="s">
        <v>52</v>
      </c>
      <c r="Y5" s="14"/>
    </row>
    <row r="6" spans="1:31" x14ac:dyDescent="0.25">
      <c r="A6" s="27" t="s">
        <v>11</v>
      </c>
      <c r="B6" s="27"/>
      <c r="C6" s="27"/>
      <c r="D6" s="27"/>
      <c r="E6" s="27">
        <v>205</v>
      </c>
      <c r="F6" s="27">
        <v>810</v>
      </c>
      <c r="G6" s="14"/>
      <c r="H6" t="s">
        <v>23</v>
      </c>
      <c r="I6" t="s">
        <v>25</v>
      </c>
      <c r="K6" t="s">
        <v>27</v>
      </c>
      <c r="L6" t="s">
        <v>31</v>
      </c>
      <c r="M6" s="14"/>
      <c r="N6" t="s">
        <v>23</v>
      </c>
      <c r="O6" t="s">
        <v>25</v>
      </c>
      <c r="Q6" t="s">
        <v>27</v>
      </c>
      <c r="R6" t="s">
        <v>31</v>
      </c>
      <c r="S6" s="14"/>
      <c r="T6" s="11" t="s">
        <v>47</v>
      </c>
      <c r="U6" t="s">
        <v>22</v>
      </c>
      <c r="V6" t="s">
        <v>22</v>
      </c>
      <c r="W6" t="s">
        <v>4</v>
      </c>
      <c r="X6" t="s">
        <v>4</v>
      </c>
      <c r="Y6" s="14"/>
      <c r="AB6" t="s">
        <v>3</v>
      </c>
      <c r="AC6" t="s">
        <v>4</v>
      </c>
    </row>
    <row r="7" spans="1:31" x14ac:dyDescent="0.25">
      <c r="G7" s="14"/>
      <c r="M7" s="14"/>
      <c r="S7" s="14"/>
      <c r="T7" s="11"/>
      <c r="Y7" s="14"/>
    </row>
    <row r="8" spans="1:31" x14ac:dyDescent="0.25">
      <c r="A8" s="10" t="s">
        <v>42</v>
      </c>
      <c r="E8" s="4">
        <f>+AB8*E29</f>
        <v>129.15</v>
      </c>
      <c r="F8" s="4">
        <f>+AC8*F29</f>
        <v>510.3</v>
      </c>
      <c r="G8" s="15"/>
      <c r="J8" s="6">
        <f>+E8*$T$10</f>
        <v>2195550</v>
      </c>
      <c r="M8" s="14"/>
      <c r="P8" s="3">
        <f>$T$10*F8</f>
        <v>8675100</v>
      </c>
      <c r="S8" s="14"/>
      <c r="T8" s="11" t="s">
        <v>45</v>
      </c>
      <c r="Y8" s="14"/>
      <c r="AB8" s="2">
        <v>0.63</v>
      </c>
      <c r="AC8" s="2">
        <v>0.63</v>
      </c>
      <c r="AE8" t="s">
        <v>1</v>
      </c>
    </row>
    <row r="9" spans="1:31" x14ac:dyDescent="0.25">
      <c r="A9" s="10" t="s">
        <v>0</v>
      </c>
      <c r="G9" s="14"/>
      <c r="M9" s="14"/>
      <c r="S9" s="14"/>
      <c r="T9" s="11" t="s">
        <v>48</v>
      </c>
      <c r="Y9" s="14"/>
      <c r="AB9" s="2"/>
      <c r="AC9" s="2"/>
    </row>
    <row r="10" spans="1:31" x14ac:dyDescent="0.25">
      <c r="G10" s="14"/>
      <c r="M10" s="14"/>
      <c r="S10" s="14"/>
      <c r="T10" s="26">
        <v>17000</v>
      </c>
      <c r="Y10" s="14"/>
      <c r="AB10" s="2">
        <f>1-AB8</f>
        <v>0.37</v>
      </c>
      <c r="AC10" s="2">
        <f>1-AC8</f>
        <v>0.37</v>
      </c>
      <c r="AE10" t="s">
        <v>35</v>
      </c>
    </row>
    <row r="11" spans="1:31" x14ac:dyDescent="0.25">
      <c r="A11" s="30" t="s">
        <v>58</v>
      </c>
      <c r="G11" s="14"/>
      <c r="M11" s="14"/>
      <c r="S11" s="14"/>
      <c r="T11" s="11"/>
      <c r="Y11" s="14"/>
    </row>
    <row r="12" spans="1:31" x14ac:dyDescent="0.25">
      <c r="A12" s="10" t="s">
        <v>37</v>
      </c>
      <c r="G12" s="14"/>
      <c r="M12" s="14"/>
      <c r="S12" s="14"/>
      <c r="T12" s="11"/>
      <c r="Y12" s="14"/>
      <c r="Z12" s="10" t="s">
        <v>37</v>
      </c>
      <c r="AA12" s="10"/>
    </row>
    <row r="13" spans="1:31" x14ac:dyDescent="0.25">
      <c r="A13" t="s">
        <v>63</v>
      </c>
      <c r="E13">
        <v>40</v>
      </c>
      <c r="F13">
        <v>60</v>
      </c>
      <c r="G13" s="14"/>
      <c r="H13" s="2">
        <v>0.05</v>
      </c>
      <c r="I13" s="2">
        <v>0.05</v>
      </c>
      <c r="J13" s="6">
        <f>+E13*$T$10</f>
        <v>680000</v>
      </c>
      <c r="K13">
        <f>H13*E13</f>
        <v>2</v>
      </c>
      <c r="L13">
        <f>+I13*E13</f>
        <v>2</v>
      </c>
      <c r="M13" s="14"/>
      <c r="N13" s="2">
        <v>0.05</v>
      </c>
      <c r="O13" s="2">
        <v>0.05</v>
      </c>
      <c r="P13" s="3">
        <f>$T$10*F13</f>
        <v>1020000</v>
      </c>
      <c r="Q13">
        <f>+N13*F13</f>
        <v>3</v>
      </c>
      <c r="R13">
        <f>+O13*F13</f>
        <v>3</v>
      </c>
      <c r="S13" s="14"/>
      <c r="T13" s="11">
        <v>0.3</v>
      </c>
      <c r="U13" s="6">
        <f>$T$10*$T13*K13</f>
        <v>10200</v>
      </c>
      <c r="V13" s="6">
        <f>$T$10*$T13*L13</f>
        <v>10200</v>
      </c>
      <c r="W13" s="6">
        <f>$T$10*$T13*Q13</f>
        <v>15300</v>
      </c>
      <c r="X13" s="6">
        <f>$T$10*$T13*R13</f>
        <v>15300</v>
      </c>
      <c r="Y13" s="22"/>
      <c r="Z13" t="s">
        <v>14</v>
      </c>
      <c r="AE13" t="s">
        <v>34</v>
      </c>
    </row>
    <row r="14" spans="1:31" x14ac:dyDescent="0.25">
      <c r="G14" s="14"/>
      <c r="H14" s="2"/>
      <c r="I14" s="2"/>
      <c r="J14" s="2"/>
      <c r="M14" s="14"/>
      <c r="N14" s="2"/>
      <c r="O14" s="2"/>
      <c r="P14" s="2"/>
      <c r="S14" s="14"/>
      <c r="T14" s="11"/>
      <c r="Y14" s="14"/>
    </row>
    <row r="15" spans="1:31" x14ac:dyDescent="0.25">
      <c r="A15" s="10" t="s">
        <v>5</v>
      </c>
      <c r="G15" s="14"/>
      <c r="H15" s="2"/>
      <c r="I15" s="2"/>
      <c r="J15" s="2"/>
      <c r="M15" s="14"/>
      <c r="N15" s="2"/>
      <c r="O15" s="2"/>
      <c r="P15" s="2"/>
      <c r="S15" s="14"/>
      <c r="T15" s="11"/>
      <c r="Y15" s="14"/>
      <c r="Z15" s="10" t="s">
        <v>5</v>
      </c>
      <c r="AA15" s="10"/>
    </row>
    <row r="16" spans="1:31" x14ac:dyDescent="0.25">
      <c r="A16" t="s">
        <v>6</v>
      </c>
      <c r="E16">
        <v>16</v>
      </c>
      <c r="F16">
        <v>90</v>
      </c>
      <c r="G16" s="14"/>
      <c r="H16" s="2">
        <v>0.05</v>
      </c>
      <c r="I16" s="2">
        <v>0.08</v>
      </c>
      <c r="J16" s="6">
        <f t="shared" ref="J16:J17" si="0">+E16*$T$10</f>
        <v>272000</v>
      </c>
      <c r="K16">
        <f t="shared" ref="K16:K17" si="1">H16*E16</f>
        <v>0.8</v>
      </c>
      <c r="L16">
        <f t="shared" ref="L16:L17" si="2">+I16*E16</f>
        <v>1.28</v>
      </c>
      <c r="M16" s="14"/>
      <c r="N16" s="2">
        <v>0.04</v>
      </c>
      <c r="O16" s="2">
        <v>0.06</v>
      </c>
      <c r="P16" s="3">
        <f t="shared" ref="P16:P17" si="3">$T$10*F16</f>
        <v>1530000</v>
      </c>
      <c r="Q16">
        <f>+N16*F16</f>
        <v>3.6</v>
      </c>
      <c r="R16">
        <f>+O16*F16</f>
        <v>5.3999999999999995</v>
      </c>
      <c r="S16" s="14"/>
      <c r="T16" s="11">
        <v>1</v>
      </c>
      <c r="U16" s="6">
        <f t="shared" ref="U16:U17" si="4">$T$10*$T16*K16</f>
        <v>13600</v>
      </c>
      <c r="V16" s="6">
        <f t="shared" ref="V16:V17" si="5">$T$10*$T16*L16</f>
        <v>21760</v>
      </c>
      <c r="W16" s="6">
        <f t="shared" ref="W16:W17" si="6">$T$10*$T16*Q16</f>
        <v>61200</v>
      </c>
      <c r="X16" s="6">
        <f t="shared" ref="X16:X17" si="7">$T$10*$T16*R16</f>
        <v>91799.999999999985</v>
      </c>
      <c r="Y16" s="22"/>
      <c r="Z16" t="s">
        <v>6</v>
      </c>
      <c r="AE16" t="s">
        <v>15</v>
      </c>
    </row>
    <row r="17" spans="1:45" x14ac:dyDescent="0.25">
      <c r="A17" t="s">
        <v>7</v>
      </c>
      <c r="E17">
        <v>4</v>
      </c>
      <c r="F17">
        <v>15</v>
      </c>
      <c r="G17" s="14"/>
      <c r="H17" s="2">
        <v>0</v>
      </c>
      <c r="I17" s="2">
        <v>0.06</v>
      </c>
      <c r="J17" s="6">
        <f t="shared" si="0"/>
        <v>68000</v>
      </c>
      <c r="K17">
        <f t="shared" si="1"/>
        <v>0</v>
      </c>
      <c r="L17">
        <f t="shared" si="2"/>
        <v>0.24</v>
      </c>
      <c r="M17" s="14"/>
      <c r="N17" s="2">
        <v>0</v>
      </c>
      <c r="O17" s="2">
        <v>0.06</v>
      </c>
      <c r="P17" s="3">
        <f t="shared" si="3"/>
        <v>255000</v>
      </c>
      <c r="Q17">
        <f>+N17*F17</f>
        <v>0</v>
      </c>
      <c r="R17">
        <f>+O17*F17</f>
        <v>0.89999999999999991</v>
      </c>
      <c r="S17" s="14"/>
      <c r="T17" s="11">
        <v>1</v>
      </c>
      <c r="U17" s="6">
        <f t="shared" si="4"/>
        <v>0</v>
      </c>
      <c r="V17" s="6">
        <f t="shared" si="5"/>
        <v>4080</v>
      </c>
      <c r="W17" s="6">
        <f t="shared" si="6"/>
        <v>0</v>
      </c>
      <c r="X17" s="6">
        <f t="shared" si="7"/>
        <v>15299.999999999998</v>
      </c>
      <c r="Y17" s="22"/>
      <c r="Z17" t="s">
        <v>7</v>
      </c>
      <c r="AE17" t="s">
        <v>15</v>
      </c>
    </row>
    <row r="18" spans="1:45" x14ac:dyDescent="0.25">
      <c r="G18" s="14"/>
      <c r="H18" s="2"/>
      <c r="I18" s="2"/>
      <c r="J18" s="2"/>
      <c r="M18" s="14"/>
      <c r="N18" s="2"/>
      <c r="O18" s="2"/>
      <c r="P18" s="2"/>
      <c r="S18" s="14"/>
      <c r="T18" s="11"/>
      <c r="Y18" s="14"/>
    </row>
    <row r="19" spans="1:45" x14ac:dyDescent="0.25">
      <c r="A19" s="10" t="s">
        <v>43</v>
      </c>
      <c r="G19" s="14"/>
      <c r="H19" s="2"/>
      <c r="I19" s="2"/>
      <c r="J19" s="2"/>
      <c r="M19" s="14"/>
      <c r="N19" s="2"/>
      <c r="O19" s="2"/>
      <c r="P19" s="2"/>
      <c r="S19" s="14"/>
      <c r="T19" s="11"/>
      <c r="Y19" s="14"/>
      <c r="Z19" s="10" t="s">
        <v>43</v>
      </c>
      <c r="AA19" s="10"/>
    </row>
    <row r="20" spans="1:45" x14ac:dyDescent="0.25">
      <c r="A20" t="s">
        <v>10</v>
      </c>
      <c r="E20">
        <v>2</v>
      </c>
      <c r="F20">
        <v>5</v>
      </c>
      <c r="G20" s="14"/>
      <c r="H20" s="2">
        <v>0.02</v>
      </c>
      <c r="I20" s="2">
        <v>0.08</v>
      </c>
      <c r="J20" s="6">
        <f t="shared" ref="J20:J23" si="8">+E20*$T$10</f>
        <v>34000</v>
      </c>
      <c r="K20">
        <f t="shared" ref="K20:K22" si="9">H20*E20</f>
        <v>0.04</v>
      </c>
      <c r="L20">
        <f t="shared" ref="L20:L23" si="10">+I20*E20</f>
        <v>0.16</v>
      </c>
      <c r="M20" s="14"/>
      <c r="N20" s="2">
        <v>0.02</v>
      </c>
      <c r="O20" s="2">
        <v>0.08</v>
      </c>
      <c r="P20" s="3">
        <f t="shared" ref="P20:P23" si="11">$T$10*F20</f>
        <v>85000</v>
      </c>
      <c r="Q20">
        <f>+N20*F20</f>
        <v>0.1</v>
      </c>
      <c r="R20">
        <f>+O20*F20</f>
        <v>0.4</v>
      </c>
      <c r="S20" s="14"/>
      <c r="T20" s="11">
        <v>2.5</v>
      </c>
      <c r="U20" s="6">
        <f t="shared" ref="U20:U23" si="12">$T$10*$T20*K20</f>
        <v>1700</v>
      </c>
      <c r="V20" s="6">
        <f t="shared" ref="V20:V23" si="13">$T$10*$T20*L20</f>
        <v>6800</v>
      </c>
      <c r="W20" s="6">
        <f t="shared" ref="W20:W23" si="14">$T$10*$T20*Q20</f>
        <v>4250</v>
      </c>
      <c r="X20" s="6">
        <f t="shared" ref="X20:X23" si="15">$T$10*$T20*R20</f>
        <v>17000</v>
      </c>
      <c r="Y20" s="22"/>
      <c r="Z20" t="s">
        <v>10</v>
      </c>
      <c r="AE20" s="1" t="s">
        <v>17</v>
      </c>
      <c r="AL20" t="s">
        <v>18</v>
      </c>
    </row>
    <row r="21" spans="1:45" x14ac:dyDescent="0.25">
      <c r="A21" t="s">
        <v>19</v>
      </c>
      <c r="E21">
        <v>3</v>
      </c>
      <c r="F21">
        <v>25</v>
      </c>
      <c r="G21" s="14"/>
      <c r="H21" s="2">
        <v>0</v>
      </c>
      <c r="I21" s="2">
        <v>0.06</v>
      </c>
      <c r="J21" s="6">
        <f t="shared" si="8"/>
        <v>51000</v>
      </c>
      <c r="K21">
        <f t="shared" si="9"/>
        <v>0</v>
      </c>
      <c r="L21">
        <f t="shared" si="10"/>
        <v>0.18</v>
      </c>
      <c r="M21" s="14"/>
      <c r="N21" s="2">
        <v>0</v>
      </c>
      <c r="O21" s="2">
        <v>0.05</v>
      </c>
      <c r="P21" s="3">
        <f t="shared" si="11"/>
        <v>425000</v>
      </c>
      <c r="Q21">
        <f>+N21*F21</f>
        <v>0</v>
      </c>
      <c r="R21">
        <f>+O21*F21</f>
        <v>1.25</v>
      </c>
      <c r="S21" s="14"/>
      <c r="T21" s="11">
        <v>3</v>
      </c>
      <c r="U21" s="6">
        <f t="shared" si="12"/>
        <v>0</v>
      </c>
      <c r="V21" s="6">
        <f t="shared" si="13"/>
        <v>9180</v>
      </c>
      <c r="W21" s="6">
        <f t="shared" si="14"/>
        <v>0</v>
      </c>
      <c r="X21" s="6">
        <f t="shared" si="15"/>
        <v>63750</v>
      </c>
      <c r="Y21" s="22"/>
      <c r="Z21" t="s">
        <v>19</v>
      </c>
      <c r="AE21" t="s">
        <v>12</v>
      </c>
    </row>
    <row r="22" spans="1:45" x14ac:dyDescent="0.25">
      <c r="A22" t="s">
        <v>59</v>
      </c>
      <c r="E22">
        <v>2</v>
      </c>
      <c r="F22">
        <v>8</v>
      </c>
      <c r="G22" s="14"/>
      <c r="H22" s="2">
        <v>0</v>
      </c>
      <c r="I22" s="2">
        <v>0.06</v>
      </c>
      <c r="J22" s="6">
        <f t="shared" si="8"/>
        <v>34000</v>
      </c>
      <c r="K22">
        <f t="shared" si="9"/>
        <v>0</v>
      </c>
      <c r="L22">
        <f t="shared" si="10"/>
        <v>0.12</v>
      </c>
      <c r="M22" s="14"/>
      <c r="N22" s="2">
        <v>0</v>
      </c>
      <c r="O22" s="2">
        <v>0.05</v>
      </c>
      <c r="P22" s="3">
        <f t="shared" si="11"/>
        <v>136000</v>
      </c>
      <c r="Q22">
        <f>+N22*F22</f>
        <v>0</v>
      </c>
      <c r="R22">
        <f>+O22*F22</f>
        <v>0.4</v>
      </c>
      <c r="S22" s="14"/>
      <c r="T22" s="11">
        <v>1</v>
      </c>
      <c r="U22" s="6">
        <f t="shared" si="12"/>
        <v>0</v>
      </c>
      <c r="V22" s="6">
        <f t="shared" si="13"/>
        <v>2040</v>
      </c>
      <c r="W22" s="6">
        <f t="shared" si="14"/>
        <v>0</v>
      </c>
      <c r="X22" s="6">
        <f t="shared" si="15"/>
        <v>6800</v>
      </c>
      <c r="Y22" s="22"/>
      <c r="Z22" t="s">
        <v>13</v>
      </c>
    </row>
    <row r="23" spans="1:45" x14ac:dyDescent="0.25">
      <c r="A23" t="s">
        <v>36</v>
      </c>
      <c r="E23">
        <v>0</v>
      </c>
      <c r="F23">
        <v>2</v>
      </c>
      <c r="G23" s="14"/>
      <c r="H23" s="2">
        <v>0</v>
      </c>
      <c r="I23" s="2">
        <v>0.02</v>
      </c>
      <c r="J23" s="6">
        <f t="shared" si="8"/>
        <v>0</v>
      </c>
      <c r="L23">
        <f t="shared" si="10"/>
        <v>0</v>
      </c>
      <c r="M23" s="14"/>
      <c r="N23" s="2">
        <v>0</v>
      </c>
      <c r="O23" s="2">
        <v>0.02</v>
      </c>
      <c r="P23" s="3">
        <f t="shared" si="11"/>
        <v>34000</v>
      </c>
      <c r="Q23">
        <f>+N23*F23</f>
        <v>0</v>
      </c>
      <c r="R23">
        <f>+O23*F23</f>
        <v>0.04</v>
      </c>
      <c r="S23" s="14"/>
      <c r="T23" s="11">
        <v>1</v>
      </c>
      <c r="U23" s="6">
        <f t="shared" si="12"/>
        <v>0</v>
      </c>
      <c r="V23" s="6">
        <f t="shared" si="13"/>
        <v>0</v>
      </c>
      <c r="W23" s="6">
        <f t="shared" si="14"/>
        <v>0</v>
      </c>
      <c r="X23" s="6">
        <f t="shared" si="15"/>
        <v>680</v>
      </c>
      <c r="Y23" s="22"/>
      <c r="Z23" t="s">
        <v>36</v>
      </c>
    </row>
    <row r="24" spans="1:45" x14ac:dyDescent="0.25">
      <c r="G24" s="14"/>
      <c r="H24" s="2"/>
      <c r="I24" s="2"/>
      <c r="J24" s="2"/>
      <c r="M24" s="14"/>
      <c r="N24" s="2"/>
      <c r="O24" s="2"/>
      <c r="P24" s="2"/>
      <c r="S24" s="14"/>
      <c r="T24" s="11"/>
      <c r="Y24" s="14"/>
    </row>
    <row r="25" spans="1:45" x14ac:dyDescent="0.25">
      <c r="A25" s="10" t="s">
        <v>8</v>
      </c>
      <c r="G25" s="14"/>
      <c r="H25" s="2"/>
      <c r="I25" s="2"/>
      <c r="J25" s="2"/>
      <c r="M25" s="14"/>
      <c r="N25" s="2"/>
      <c r="O25" s="2"/>
      <c r="P25" s="2"/>
      <c r="S25" s="14"/>
      <c r="T25" s="11"/>
      <c r="Y25" s="14"/>
      <c r="Z25" s="10" t="s">
        <v>8</v>
      </c>
      <c r="AA25" s="10"/>
    </row>
    <row r="26" spans="1:45" x14ac:dyDescent="0.25">
      <c r="A26" t="s">
        <v>9</v>
      </c>
      <c r="E26">
        <v>3</v>
      </c>
      <c r="F26">
        <v>35</v>
      </c>
      <c r="G26" s="14"/>
      <c r="H26" s="2">
        <v>0.05</v>
      </c>
      <c r="I26" s="2">
        <v>0.1</v>
      </c>
      <c r="J26" s="6">
        <f t="shared" ref="J26:J27" si="16">+E26*$T$10</f>
        <v>51000</v>
      </c>
      <c r="K26">
        <f>H26*E26</f>
        <v>0.15000000000000002</v>
      </c>
      <c r="L26">
        <f t="shared" ref="L26:L27" si="17">+I26*E26</f>
        <v>0.30000000000000004</v>
      </c>
      <c r="M26" s="14"/>
      <c r="N26" s="2">
        <v>0.05</v>
      </c>
      <c r="O26" s="2">
        <v>0.1</v>
      </c>
      <c r="P26" s="3">
        <f t="shared" ref="P26:P27" si="18">$T$10*F26</f>
        <v>595000</v>
      </c>
      <c r="Q26">
        <f>+N26*F26</f>
        <v>1.75</v>
      </c>
      <c r="R26">
        <f>+O26*F26</f>
        <v>3.5</v>
      </c>
      <c r="S26" s="14"/>
      <c r="T26" s="11">
        <v>0.6</v>
      </c>
      <c r="U26" s="6">
        <f t="shared" ref="U26:U27" si="19">$T$10*$T26*K26</f>
        <v>1530.0000000000002</v>
      </c>
      <c r="V26" s="6">
        <f t="shared" ref="V26:V27" si="20">$T$10*$T26*L26</f>
        <v>3060.0000000000005</v>
      </c>
      <c r="W26" s="6">
        <f t="shared" ref="W26:W27" si="21">$T$10*$T26*Q26</f>
        <v>17850</v>
      </c>
      <c r="X26" s="6">
        <f t="shared" ref="X26:X27" si="22">$T$10*$T26*R26</f>
        <v>35700</v>
      </c>
      <c r="Y26" s="22"/>
      <c r="Z26" t="s">
        <v>9</v>
      </c>
      <c r="AE26" t="s">
        <v>15</v>
      </c>
    </row>
    <row r="27" spans="1:45" x14ac:dyDescent="0.25">
      <c r="A27" t="s">
        <v>38</v>
      </c>
      <c r="E27" s="5">
        <f>+E29-SUM(E8:E26)</f>
        <v>5.8499999999999943</v>
      </c>
      <c r="F27" s="5">
        <f>+F29-SUM(F8:F26)</f>
        <v>59.700000000000045</v>
      </c>
      <c r="G27" s="16"/>
      <c r="H27" s="9">
        <v>0</v>
      </c>
      <c r="I27" s="9">
        <v>0</v>
      </c>
      <c r="J27" s="6">
        <f t="shared" si="16"/>
        <v>99449.999999999898</v>
      </c>
      <c r="K27">
        <f>H27*E27</f>
        <v>0</v>
      </c>
      <c r="L27">
        <f t="shared" si="17"/>
        <v>0</v>
      </c>
      <c r="M27" s="14"/>
      <c r="N27" s="9">
        <v>0</v>
      </c>
      <c r="O27" s="9">
        <v>0</v>
      </c>
      <c r="P27" s="3">
        <f t="shared" si="18"/>
        <v>1014900.0000000008</v>
      </c>
      <c r="Q27">
        <f>+N27*F27</f>
        <v>0</v>
      </c>
      <c r="R27">
        <f>+O27*F27</f>
        <v>0</v>
      </c>
      <c r="S27" s="14"/>
      <c r="T27" s="11">
        <v>1</v>
      </c>
      <c r="U27" s="6">
        <f t="shared" si="19"/>
        <v>0</v>
      </c>
      <c r="V27" s="6">
        <f t="shared" si="20"/>
        <v>0</v>
      </c>
      <c r="W27" s="6">
        <f t="shared" si="21"/>
        <v>0</v>
      </c>
      <c r="X27" s="6">
        <f t="shared" si="22"/>
        <v>0</v>
      </c>
      <c r="Y27" s="22"/>
      <c r="Z27" t="s">
        <v>38</v>
      </c>
    </row>
    <row r="28" spans="1:45" x14ac:dyDescent="0.25">
      <c r="G28" s="14"/>
      <c r="M28" s="14"/>
      <c r="S28" s="14"/>
      <c r="Y28" s="14"/>
    </row>
    <row r="29" spans="1:45" x14ac:dyDescent="0.25">
      <c r="A29" s="27" t="s">
        <v>11</v>
      </c>
      <c r="B29" s="27"/>
      <c r="C29" s="27"/>
      <c r="D29" s="27"/>
      <c r="E29" s="27">
        <v>205</v>
      </c>
      <c r="F29" s="27">
        <v>810</v>
      </c>
      <c r="G29" s="27"/>
      <c r="H29" s="28"/>
      <c r="I29" s="28"/>
      <c r="J29" s="28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 t="s">
        <v>33</v>
      </c>
      <c r="AF29" s="27"/>
      <c r="AG29" s="27"/>
      <c r="AH29" s="27"/>
      <c r="AI29" s="27"/>
      <c r="AJ29" s="27"/>
      <c r="AK29" s="27"/>
      <c r="AL29" s="27"/>
      <c r="AM29" s="27"/>
      <c r="AN29" s="27"/>
      <c r="AO29" s="27"/>
      <c r="AP29" s="27"/>
      <c r="AQ29" s="27"/>
      <c r="AR29" s="27"/>
      <c r="AS29" s="27"/>
    </row>
    <row r="30" spans="1:45" hidden="1" x14ac:dyDescent="0.25">
      <c r="A30" t="s">
        <v>16</v>
      </c>
      <c r="E30" s="5">
        <f>+SUM(E8:E27)</f>
        <v>205</v>
      </c>
      <c r="F30" s="5">
        <f>+SUM(F8:F27)</f>
        <v>810</v>
      </c>
      <c r="G30" s="5"/>
      <c r="Y30" s="14"/>
    </row>
    <row r="31" spans="1:45" x14ac:dyDescent="0.25">
      <c r="Y31" s="14"/>
    </row>
    <row r="32" spans="1:45" x14ac:dyDescent="0.25">
      <c r="A32" s="10" t="s">
        <v>61</v>
      </c>
      <c r="K32" s="1">
        <f>SUM(K13:K27)</f>
        <v>2.9899999999999998</v>
      </c>
      <c r="L32" s="1">
        <f>SUM(L13:L27)</f>
        <v>4.2800000000000011</v>
      </c>
      <c r="M32" s="1"/>
      <c r="N32" s="1"/>
      <c r="O32" s="1"/>
      <c r="P32" s="1"/>
      <c r="Q32" s="1">
        <f>SUM(Q13:Q27)</f>
        <v>8.4499999999999993</v>
      </c>
      <c r="R32" s="1">
        <f>SUM(R13:R27)</f>
        <v>14.889999999999999</v>
      </c>
      <c r="Y32" s="23"/>
    </row>
    <row r="33" spans="1:31" x14ac:dyDescent="0.25">
      <c r="A33" s="10"/>
      <c r="K33" s="1"/>
      <c r="L33" s="1"/>
      <c r="M33" s="1"/>
      <c r="N33" s="1"/>
      <c r="O33" s="1"/>
      <c r="P33" s="1"/>
      <c r="Q33" s="1"/>
      <c r="R33" s="1"/>
      <c r="U33" t="s">
        <v>50</v>
      </c>
      <c r="V33" t="s">
        <v>51</v>
      </c>
      <c r="W33" t="s">
        <v>50</v>
      </c>
      <c r="X33" t="s">
        <v>52</v>
      </c>
    </row>
    <row r="34" spans="1:31" x14ac:dyDescent="0.25">
      <c r="A34" s="11" t="s">
        <v>39</v>
      </c>
      <c r="U34" t="s">
        <v>22</v>
      </c>
      <c r="V34" t="s">
        <v>22</v>
      </c>
      <c r="W34" t="s">
        <v>4</v>
      </c>
      <c r="X34" t="s">
        <v>4</v>
      </c>
    </row>
    <row r="35" spans="1:31" ht="18.75" x14ac:dyDescent="0.3">
      <c r="A35" t="s">
        <v>40</v>
      </c>
      <c r="T35" s="12"/>
      <c r="U35" s="24">
        <f>SUM(U13:U27)</f>
        <v>27030</v>
      </c>
      <c r="V35" s="24">
        <f>SUM(V13:V27)</f>
        <v>57120</v>
      </c>
      <c r="W35" s="24">
        <f>SUM(W13:W27)</f>
        <v>98600</v>
      </c>
      <c r="X35" s="24">
        <f>SUM(X13:X27)</f>
        <v>246330</v>
      </c>
    </row>
    <row r="36" spans="1:31" ht="15.75" x14ac:dyDescent="0.25">
      <c r="D36" s="6"/>
      <c r="K36" s="18"/>
      <c r="L36" s="18"/>
      <c r="M36" s="6"/>
      <c r="N36" s="6"/>
      <c r="O36" s="6"/>
      <c r="P36" s="6"/>
      <c r="Q36" s="6"/>
      <c r="R36" s="6"/>
    </row>
    <row r="37" spans="1:31" ht="21" x14ac:dyDescent="0.35">
      <c r="A37" t="s">
        <v>41</v>
      </c>
      <c r="D37" s="3"/>
      <c r="K37" s="19"/>
      <c r="L37" s="19"/>
      <c r="M37" s="7"/>
      <c r="N37" s="7"/>
      <c r="O37" s="7"/>
      <c r="P37" s="7"/>
      <c r="Q37" s="7"/>
      <c r="R37" s="7"/>
      <c r="U37" s="25">
        <f>+U35/1000</f>
        <v>27.03</v>
      </c>
      <c r="V37" s="25">
        <f t="shared" ref="V37:X37" si="23">+V35/1000</f>
        <v>57.12</v>
      </c>
      <c r="W37" s="25">
        <f t="shared" si="23"/>
        <v>98.6</v>
      </c>
      <c r="X37" s="25">
        <f t="shared" si="23"/>
        <v>246.33</v>
      </c>
      <c r="AE37" t="s">
        <v>28</v>
      </c>
    </row>
    <row r="38" spans="1:31" ht="15.75" x14ac:dyDescent="0.25">
      <c r="K38" s="20"/>
      <c r="L38" s="20"/>
    </row>
    <row r="39" spans="1:31" ht="15.75" x14ac:dyDescent="0.25">
      <c r="A39" s="17" t="s">
        <v>60</v>
      </c>
      <c r="K39" s="21"/>
      <c r="L39" s="21"/>
      <c r="M39" s="8"/>
      <c r="N39" s="8"/>
      <c r="O39" s="8"/>
      <c r="P39" s="8"/>
      <c r="Q39" s="8"/>
      <c r="R39" s="8"/>
      <c r="U39" s="2">
        <f>+U13/U35</f>
        <v>0.37735849056603776</v>
      </c>
      <c r="V39" s="2">
        <f t="shared" ref="V39:X39" si="24">+V13/V35</f>
        <v>0.17857142857142858</v>
      </c>
      <c r="W39" s="2">
        <f t="shared" si="24"/>
        <v>0.15517241379310345</v>
      </c>
      <c r="X39" s="2">
        <f t="shared" si="24"/>
        <v>6.2111801242236024E-2</v>
      </c>
    </row>
    <row r="40" spans="1:31" ht="15.75" x14ac:dyDescent="0.25">
      <c r="K40" s="21"/>
      <c r="L40" s="21"/>
      <c r="M40" s="8"/>
      <c r="N40" s="8"/>
      <c r="O40" s="8"/>
      <c r="P40" s="8"/>
      <c r="Q40" s="8"/>
      <c r="R40" s="8"/>
    </row>
    <row r="41" spans="1:31" x14ac:dyDescent="0.25">
      <c r="B41" t="s">
        <v>55</v>
      </c>
    </row>
    <row r="42" spans="1:31" x14ac:dyDescent="0.25">
      <c r="B42" t="s">
        <v>56</v>
      </c>
      <c r="J42" s="29">
        <f>SUM(J8:J27)</f>
        <v>3485000</v>
      </c>
      <c r="P42" s="29">
        <f>SUM(P8:P27)</f>
        <v>13770000</v>
      </c>
    </row>
    <row r="44" spans="1:31" x14ac:dyDescent="0.25">
      <c r="B44" t="s">
        <v>62</v>
      </c>
      <c r="J44" s="3">
        <f>+J42/1000</f>
        <v>3485</v>
      </c>
      <c r="P44" s="3">
        <f>+P42/1000</f>
        <v>13770</v>
      </c>
    </row>
  </sheetData>
  <hyperlinks>
    <hyperlink ref="E30" r:id="rId1" display="+@sum(e21..e41)"/>
    <hyperlink ref="AE20" r:id="rId2"/>
    <hyperlink ref="K32" r:id="rId3" display="=@sum(i11..i27)"/>
    <hyperlink ref="L32" r:id="rId4" display="=@sum(i11..i27)"/>
    <hyperlink ref="F30" r:id="rId5" display="+@sum(e21..e41)"/>
    <hyperlink ref="F27" r:id="rId6" display="+e30-@sum(e6..e27)"/>
    <hyperlink ref="Q32" r:id="rId7" display="=@sum(i11..i27)"/>
    <hyperlink ref="R32" r:id="rId8" display="=@sum(i11..i27)"/>
    <hyperlink ref="U35:X35" r:id="rId9" display="=@sum(i11..i27)"/>
    <hyperlink ref="J42" r:id="rId10" display="=@sum(j7..j26)"/>
    <hyperlink ref="P42" r:id="rId11" display="=@sum(j7..j26)"/>
    <hyperlink ref="E27" r:id="rId12" display="+e30-@sum(e6..e27)"/>
  </hyperlinks>
  <pageMargins left="0.7" right="0.7" top="0.75" bottom="0.75" header="0.3" footer="0.3"/>
  <pageSetup orientation="portrait" r:id="rId1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 Lewis</dc:creator>
  <cp:lastModifiedBy>Alfred</cp:lastModifiedBy>
  <dcterms:created xsi:type="dcterms:W3CDTF">2011-03-13T00:34:48Z</dcterms:created>
  <dcterms:modified xsi:type="dcterms:W3CDTF">2014-04-15T10:24:22Z</dcterms:modified>
</cp:coreProperties>
</file>