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maxllc-my.sharepoint.com/personal/erin_beidle_remax_com/Documents/01Migration/Fee Model/FINAL FILES/"/>
    </mc:Choice>
  </mc:AlternateContent>
  <xr:revisionPtr revIDLastSave="6" documentId="13_ncr:1_{21510217-2B80-ED40-8D5A-4F9F13164C42}" xr6:coauthVersionLast="47" xr6:coauthVersionMax="47" xr10:uidLastSave="{39FDD54C-E605-2645-B325-7DD7EFF4D421}"/>
  <bookViews>
    <workbookView xWindow="8760" yWindow="3400" windowWidth="29480" windowHeight="21540" xr2:uid="{00000000-000D-0000-FFFF-FFFF00000000}"/>
  </bookViews>
  <sheets>
    <sheet name="Commission Structures" sheetId="11" r:id="rId1"/>
    <sheet name="NIPA Plans" sheetId="10" r:id="rId2"/>
    <sheet name="NIPA Graphs" sheetId="14" r:id="rId3"/>
  </sheets>
  <externalReferences>
    <externalReference r:id="rId4"/>
  </externalReferences>
  <definedNames>
    <definedName name="OrgModel">INDEX(#REF!,MATCH(#REF!,#REF!,0))</definedName>
    <definedName name="Title1">[1]!Calendar[[#Headers],[Date]]</definedName>
    <definedName name="valuevx">42.314159</definedName>
    <definedName name="vertex42_copyright" hidden="1">"© 2005-2019 Vertex42 LLC"</definedName>
    <definedName name="vertex42_id" hidden="1">"yearly_event_calendar.xlsx"</definedName>
    <definedName name="vertex42_title" hidden="1">"Yearly Event Calendar"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" l="1"/>
  <c r="C47" i="10" s="1"/>
  <c r="F7" i="11"/>
  <c r="N9" i="10" s="1"/>
  <c r="N14" i="10"/>
  <c r="N13" i="10"/>
  <c r="N12" i="10"/>
  <c r="N11" i="10"/>
  <c r="N10" i="10"/>
  <c r="C50" i="10"/>
  <c r="C49" i="10"/>
  <c r="C48" i="10"/>
  <c r="C46" i="10"/>
  <c r="C45" i="10"/>
  <c r="C44" i="10"/>
  <c r="C43" i="10"/>
  <c r="C42" i="10"/>
  <c r="C41" i="10"/>
  <c r="C40" i="10"/>
  <c r="C39" i="10"/>
  <c r="N15" i="10" l="1"/>
  <c r="N16" i="10"/>
  <c r="N17" i="10"/>
  <c r="N7" i="10"/>
  <c r="N18" i="10"/>
  <c r="N8" i="10"/>
  <c r="I8" i="10"/>
  <c r="H10" i="11"/>
  <c r="G9" i="11"/>
  <c r="C33" i="10" l="1"/>
  <c r="C26" i="10"/>
  <c r="C23" i="10"/>
  <c r="C32" i="10"/>
  <c r="C31" i="10"/>
  <c r="C30" i="10"/>
  <c r="C29" i="10"/>
  <c r="C28" i="10"/>
  <c r="C27" i="10"/>
  <c r="C25" i="10"/>
  <c r="C24" i="10"/>
  <c r="C34" i="10"/>
  <c r="E45" i="10"/>
  <c r="E44" i="10"/>
  <c r="E43" i="10"/>
  <c r="E42" i="10"/>
  <c r="E41" i="10"/>
  <c r="E40" i="10"/>
  <c r="E50" i="10"/>
  <c r="E39" i="10"/>
  <c r="E49" i="10"/>
  <c r="E47" i="10"/>
  <c r="E46" i="10"/>
  <c r="E48" i="10"/>
  <c r="I9" i="10"/>
  <c r="I10" i="10" l="1"/>
  <c r="I11" i="10" l="1"/>
  <c r="I12" i="10" l="1"/>
  <c r="I13" i="10" l="1"/>
  <c r="I14" i="10" l="1"/>
  <c r="I15" i="10" l="1"/>
  <c r="I16" i="10" l="1"/>
  <c r="I17" i="10" l="1"/>
  <c r="I18" i="10" l="1"/>
  <c r="F9" i="11" l="1"/>
  <c r="H15" i="11"/>
  <c r="G15" i="11"/>
  <c r="F15" i="11"/>
  <c r="H14" i="11"/>
  <c r="G14" i="11"/>
  <c r="F14" i="11"/>
  <c r="H13" i="11"/>
  <c r="G13" i="11"/>
  <c r="F13" i="11"/>
  <c r="H12" i="11"/>
  <c r="G12" i="11"/>
  <c r="F12" i="11"/>
  <c r="H11" i="11"/>
  <c r="G11" i="11"/>
  <c r="F11" i="11"/>
  <c r="G10" i="11"/>
  <c r="F10" i="11"/>
  <c r="T6" i="10"/>
  <c r="E22" i="10"/>
  <c r="E38" i="10" s="1"/>
  <c r="D22" i="10"/>
  <c r="D38" i="10" s="1"/>
  <c r="F22" i="10"/>
  <c r="F38" i="10" s="1"/>
  <c r="G22" i="10"/>
  <c r="G38" i="10" s="1"/>
  <c r="J22" i="10"/>
  <c r="J38" i="10" s="1"/>
  <c r="H22" i="10"/>
  <c r="H38" i="10" s="1"/>
  <c r="I22" i="10"/>
  <c r="I38" i="10" s="1"/>
  <c r="L22" i="10"/>
  <c r="L38" i="10" s="1"/>
  <c r="P22" i="10"/>
  <c r="P38" i="10" s="1"/>
  <c r="C22" i="10"/>
  <c r="C38" i="10" s="1"/>
  <c r="D42" i="10" l="1"/>
  <c r="D41" i="10"/>
  <c r="D50" i="10"/>
  <c r="D39" i="10"/>
  <c r="D49" i="10"/>
  <c r="D48" i="10"/>
  <c r="D47" i="10"/>
  <c r="D46" i="10"/>
  <c r="D45" i="10"/>
  <c r="D44" i="10"/>
  <c r="D40" i="10"/>
  <c r="D43" i="10"/>
  <c r="D27" i="10"/>
  <c r="D26" i="10"/>
  <c r="D25" i="10"/>
  <c r="D24" i="10"/>
  <c r="D34" i="10"/>
  <c r="D23" i="10"/>
  <c r="D33" i="10"/>
  <c r="D32" i="10"/>
  <c r="D31" i="10"/>
  <c r="D30" i="10"/>
  <c r="D28" i="10"/>
  <c r="D29" i="10"/>
  <c r="E15" i="10"/>
  <c r="E8" i="10"/>
  <c r="E16" i="10"/>
  <c r="E14" i="10"/>
  <c r="E13" i="10"/>
  <c r="E12" i="10"/>
  <c r="E11" i="10"/>
  <c r="E10" i="10"/>
  <c r="E9" i="10"/>
  <c r="E18" i="10"/>
  <c r="E7" i="10"/>
  <c r="E17" i="10"/>
  <c r="E30" i="10"/>
  <c r="E33" i="10"/>
  <c r="E32" i="10"/>
  <c r="E29" i="10"/>
  <c r="E28" i="10"/>
  <c r="E27" i="10"/>
  <c r="E26" i="10"/>
  <c r="E25" i="10"/>
  <c r="E24" i="10"/>
  <c r="E34" i="10"/>
  <c r="E23" i="10"/>
  <c r="E31" i="10"/>
  <c r="D12" i="10"/>
  <c r="D14" i="10"/>
  <c r="D13" i="10"/>
  <c r="D11" i="10"/>
  <c r="D10" i="10"/>
  <c r="D9" i="10"/>
  <c r="D8" i="10"/>
  <c r="D18" i="10"/>
  <c r="D7" i="10"/>
  <c r="D17" i="10"/>
  <c r="D16" i="10"/>
  <c r="D15" i="10"/>
  <c r="C18" i="10"/>
  <c r="C7" i="10"/>
  <c r="C17" i="10"/>
  <c r="C16" i="10"/>
  <c r="C15" i="10"/>
  <c r="C14" i="10"/>
  <c r="C13" i="10"/>
  <c r="C12" i="10"/>
  <c r="C11" i="10"/>
  <c r="C10" i="10"/>
  <c r="C9" i="10"/>
  <c r="C8" i="10"/>
  <c r="K42" i="10"/>
  <c r="K41" i="10"/>
  <c r="K47" i="10"/>
  <c r="K40" i="10"/>
  <c r="K50" i="10"/>
  <c r="K39" i="10"/>
  <c r="K49" i="10"/>
  <c r="K48" i="10"/>
  <c r="K46" i="10"/>
  <c r="K45" i="10"/>
  <c r="K44" i="10"/>
  <c r="K43" i="10"/>
  <c r="H17" i="10"/>
  <c r="H16" i="10"/>
  <c r="H12" i="10"/>
  <c r="H11" i="10"/>
  <c r="H10" i="10"/>
  <c r="H15" i="10"/>
  <c r="H14" i="10"/>
  <c r="H13" i="10"/>
  <c r="H9" i="10"/>
  <c r="H18" i="10"/>
  <c r="H8" i="10"/>
  <c r="H7" i="10"/>
  <c r="H32" i="10"/>
  <c r="O32" i="10" s="1"/>
  <c r="H31" i="10"/>
  <c r="O31" i="10" s="1"/>
  <c r="H26" i="10"/>
  <c r="O26" i="10" s="1"/>
  <c r="H30" i="10"/>
  <c r="O30" i="10" s="1"/>
  <c r="H29" i="10"/>
  <c r="O29" i="10" s="1"/>
  <c r="H27" i="10"/>
  <c r="O27" i="10" s="1"/>
  <c r="H28" i="10"/>
  <c r="O28" i="10" s="1"/>
  <c r="H24" i="10"/>
  <c r="O24" i="10" s="1"/>
  <c r="H33" i="10"/>
  <c r="O33" i="10" s="1"/>
  <c r="H25" i="10"/>
  <c r="O25" i="10" s="1"/>
  <c r="H34" i="10"/>
  <c r="O34" i="10" s="1"/>
  <c r="H23" i="10"/>
  <c r="O23" i="10" s="1"/>
  <c r="H47" i="10"/>
  <c r="O47" i="10" s="1"/>
  <c r="H46" i="10"/>
  <c r="O46" i="10" s="1"/>
  <c r="H45" i="10"/>
  <c r="O45" i="10" s="1"/>
  <c r="H44" i="10"/>
  <c r="O44" i="10" s="1"/>
  <c r="H41" i="10"/>
  <c r="O41" i="10" s="1"/>
  <c r="H43" i="10"/>
  <c r="O43" i="10" s="1"/>
  <c r="H40" i="10"/>
  <c r="O40" i="10" s="1"/>
  <c r="H50" i="10"/>
  <c r="O50" i="10" s="1"/>
  <c r="H39" i="10"/>
  <c r="O39" i="10" s="1"/>
  <c r="H49" i="10"/>
  <c r="O49" i="10" s="1"/>
  <c r="H48" i="10"/>
  <c r="O48" i="10" s="1"/>
  <c r="H42" i="10"/>
  <c r="O42" i="10" s="1"/>
  <c r="G9" i="10"/>
  <c r="G8" i="10"/>
  <c r="G18" i="10"/>
  <c r="G7" i="10"/>
  <c r="G17" i="10"/>
  <c r="G15" i="10"/>
  <c r="G14" i="10"/>
  <c r="G13" i="10"/>
  <c r="G16" i="10"/>
  <c r="G12" i="10"/>
  <c r="G11" i="10"/>
  <c r="G10" i="10"/>
  <c r="G24" i="10"/>
  <c r="G34" i="10"/>
  <c r="G23" i="10"/>
  <c r="G30" i="10"/>
  <c r="G33" i="10"/>
  <c r="G32" i="10"/>
  <c r="G31" i="10"/>
  <c r="G27" i="10"/>
  <c r="G25" i="10"/>
  <c r="G29" i="10"/>
  <c r="G26" i="10"/>
  <c r="G28" i="10"/>
  <c r="K12" i="10"/>
  <c r="K11" i="10"/>
  <c r="K10" i="10"/>
  <c r="K9" i="10"/>
  <c r="K8" i="10"/>
  <c r="K18" i="10"/>
  <c r="K7" i="10"/>
  <c r="K15" i="10"/>
  <c r="K17" i="10"/>
  <c r="K14" i="10"/>
  <c r="K16" i="10"/>
  <c r="K13" i="10"/>
  <c r="G50" i="10"/>
  <c r="G39" i="10"/>
  <c r="G48" i="10"/>
  <c r="G47" i="10"/>
  <c r="G45" i="10"/>
  <c r="G43" i="10"/>
  <c r="G46" i="10"/>
  <c r="G44" i="10"/>
  <c r="G42" i="10"/>
  <c r="G41" i="10"/>
  <c r="G49" i="10"/>
  <c r="G40" i="10"/>
  <c r="K27" i="10"/>
  <c r="K26" i="10"/>
  <c r="K31" i="10"/>
  <c r="K25" i="10"/>
  <c r="K32" i="10"/>
  <c r="K24" i="10"/>
  <c r="K34" i="10"/>
  <c r="K23" i="10"/>
  <c r="K33" i="10"/>
  <c r="K30" i="10"/>
  <c r="K29" i="10"/>
  <c r="K28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N49" i="10" l="1"/>
  <c r="N50" i="10"/>
  <c r="N48" i="10"/>
  <c r="N47" i="10"/>
  <c r="N46" i="10"/>
  <c r="N45" i="10"/>
  <c r="N44" i="10"/>
  <c r="N43" i="10"/>
  <c r="N42" i="10"/>
  <c r="N41" i="10"/>
  <c r="N40" i="10"/>
  <c r="N39" i="10"/>
  <c r="N23" i="10"/>
  <c r="T9" i="10"/>
  <c r="I41" i="10"/>
  <c r="I25" i="10"/>
  <c r="N25" i="10" l="1"/>
  <c r="T10" i="10"/>
  <c r="I42" i="10"/>
  <c r="I26" i="10"/>
  <c r="J41" i="10"/>
  <c r="L41" i="10" s="1"/>
  <c r="J25" i="10"/>
  <c r="L25" i="10" s="1"/>
  <c r="N26" i="10" l="1"/>
  <c r="T11" i="10"/>
  <c r="P25" i="10"/>
  <c r="V9" i="10" s="1"/>
  <c r="J42" i="10"/>
  <c r="L42" i="10" s="1"/>
  <c r="P41" i="10"/>
  <c r="W9" i="10" s="1"/>
  <c r="I43" i="10"/>
  <c r="I27" i="10"/>
  <c r="J26" i="10"/>
  <c r="L26" i="10" s="1"/>
  <c r="N27" i="10" l="1"/>
  <c r="T12" i="10"/>
  <c r="P26" i="10"/>
  <c r="V10" i="10" s="1"/>
  <c r="P42" i="10"/>
  <c r="W10" i="10" s="1"/>
  <c r="I44" i="10"/>
  <c r="I28" i="10"/>
  <c r="J43" i="10"/>
  <c r="L43" i="10" s="1"/>
  <c r="J27" i="10"/>
  <c r="L27" i="10" s="1"/>
  <c r="O9" i="10"/>
  <c r="N28" i="10" l="1"/>
  <c r="T13" i="10"/>
  <c r="P43" i="10"/>
  <c r="W11" i="10" s="1"/>
  <c r="P27" i="10"/>
  <c r="V11" i="10" s="1"/>
  <c r="J44" i="10"/>
  <c r="L44" i="10" s="1"/>
  <c r="J28" i="10"/>
  <c r="L28" i="10" s="1"/>
  <c r="I45" i="10"/>
  <c r="I29" i="10"/>
  <c r="O10" i="10"/>
  <c r="J9" i="10"/>
  <c r="L9" i="10" s="1"/>
  <c r="N29" i="10" l="1"/>
  <c r="P28" i="10"/>
  <c r="V12" i="10" s="1"/>
  <c r="T14" i="10"/>
  <c r="P44" i="10"/>
  <c r="W12" i="10" s="1"/>
  <c r="I46" i="10"/>
  <c r="I30" i="10"/>
  <c r="J29" i="10"/>
  <c r="L29" i="10" s="1"/>
  <c r="J45" i="10"/>
  <c r="L45" i="10" s="1"/>
  <c r="P9" i="10"/>
  <c r="U9" i="10" s="1"/>
  <c r="O11" i="10"/>
  <c r="J10" i="10"/>
  <c r="L10" i="10" s="1"/>
  <c r="N30" i="10" l="1"/>
  <c r="T15" i="10"/>
  <c r="P29" i="10"/>
  <c r="V13" i="10" s="1"/>
  <c r="P45" i="10"/>
  <c r="W13" i="10" s="1"/>
  <c r="J46" i="10"/>
  <c r="L46" i="10" s="1"/>
  <c r="I47" i="10"/>
  <c r="I31" i="10"/>
  <c r="J30" i="10"/>
  <c r="L30" i="10" s="1"/>
  <c r="P10" i="10"/>
  <c r="U10" i="10" s="1"/>
  <c r="O12" i="10"/>
  <c r="J11" i="10"/>
  <c r="L11" i="10" s="1"/>
  <c r="N31" i="10" l="1"/>
  <c r="T16" i="10"/>
  <c r="P30" i="10"/>
  <c r="V14" i="10" s="1"/>
  <c r="P46" i="10"/>
  <c r="W14" i="10" s="1"/>
  <c r="J47" i="10"/>
  <c r="L47" i="10" s="1"/>
  <c r="I48" i="10"/>
  <c r="I32" i="10"/>
  <c r="J31" i="10"/>
  <c r="L31" i="10" s="1"/>
  <c r="P11" i="10"/>
  <c r="U11" i="10" s="1"/>
  <c r="O13" i="10"/>
  <c r="J12" i="10"/>
  <c r="L12" i="10" s="1"/>
  <c r="N32" i="10" l="1"/>
  <c r="T17" i="10"/>
  <c r="I33" i="10"/>
  <c r="N33" i="10" s="1"/>
  <c r="I49" i="10"/>
  <c r="P47" i="10"/>
  <c r="W15" i="10" s="1"/>
  <c r="P31" i="10"/>
  <c r="V15" i="10" s="1"/>
  <c r="J32" i="10"/>
  <c r="L32" i="10" s="1"/>
  <c r="J48" i="10"/>
  <c r="L48" i="10" s="1"/>
  <c r="P12" i="10"/>
  <c r="U12" i="10" s="1"/>
  <c r="O14" i="10"/>
  <c r="J13" i="10"/>
  <c r="L13" i="10" s="1"/>
  <c r="J49" i="10" l="1"/>
  <c r="L49" i="10" s="1"/>
  <c r="J33" i="10"/>
  <c r="L33" i="10" s="1"/>
  <c r="I34" i="10"/>
  <c r="T18" i="10"/>
  <c r="I50" i="10"/>
  <c r="P48" i="10"/>
  <c r="W16" i="10" s="1"/>
  <c r="P13" i="10"/>
  <c r="U13" i="10" s="1"/>
  <c r="O15" i="10"/>
  <c r="J14" i="10"/>
  <c r="L14" i="10" s="1"/>
  <c r="N34" i="10" l="1"/>
  <c r="P49" i="10"/>
  <c r="W17" i="10" s="1"/>
  <c r="P33" i="10"/>
  <c r="V17" i="10" s="1"/>
  <c r="J50" i="10"/>
  <c r="L50" i="10" s="1"/>
  <c r="J34" i="10"/>
  <c r="L34" i="10" s="1"/>
  <c r="P14" i="10"/>
  <c r="U14" i="10" s="1"/>
  <c r="O16" i="10"/>
  <c r="J15" i="10"/>
  <c r="L15" i="10" s="1"/>
  <c r="P34" i="10" l="1"/>
  <c r="V18" i="10" s="1"/>
  <c r="P50" i="10"/>
  <c r="W18" i="10" s="1"/>
  <c r="P15" i="10"/>
  <c r="U15" i="10" s="1"/>
  <c r="O17" i="10"/>
  <c r="J16" i="10"/>
  <c r="L16" i="10" s="1"/>
  <c r="P16" i="10" l="1"/>
  <c r="U16" i="10" s="1"/>
  <c r="O18" i="10"/>
  <c r="J17" i="10"/>
  <c r="L17" i="10" s="1"/>
  <c r="P17" i="10" l="1"/>
  <c r="U17" i="10" s="1"/>
  <c r="J18" i="10"/>
  <c r="L18" i="10" s="1"/>
  <c r="P18" i="10" l="1"/>
  <c r="U18" i="10" s="1"/>
  <c r="P32" i="10" l="1"/>
  <c r="V16" i="10" s="1"/>
  <c r="J8" i="10"/>
  <c r="L8" i="10" s="1"/>
  <c r="J7" i="10"/>
  <c r="L7" i="10" s="1"/>
  <c r="I39" i="10"/>
  <c r="I23" i="10"/>
  <c r="T8" i="10"/>
  <c r="O8" i="10"/>
  <c r="T7" i="10"/>
  <c r="O7" i="10"/>
  <c r="P7" i="10" l="1"/>
  <c r="U7" i="10" s="1"/>
  <c r="P8" i="10"/>
  <c r="U8" i="10" s="1"/>
  <c r="J23" i="10"/>
  <c r="J39" i="10"/>
  <c r="L39" i="10" s="1"/>
  <c r="I24" i="10"/>
  <c r="N24" i="10" s="1"/>
  <c r="I40" i="10"/>
  <c r="L23" i="10" l="1"/>
  <c r="P23" i="10" s="1"/>
  <c r="V7" i="10" s="1"/>
  <c r="P39" i="10"/>
  <c r="W7" i="10" s="1"/>
  <c r="J24" i="10"/>
  <c r="L24" i="10" s="1"/>
  <c r="J40" i="10"/>
  <c r="L40" i="10" s="1"/>
  <c r="P40" i="10" l="1"/>
  <c r="W8" i="10" s="1"/>
  <c r="P24" i="10"/>
  <c r="V8" i="1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<sst xmlns="http://schemas.openxmlformats.org/spreadsheetml/2006/main" count="46" uniqueCount="32">
  <si>
    <t>Complete only light yellow cells with inputs</t>
  </si>
  <si>
    <r>
      <t xml:space="preserve">Pricing Comparison 
</t>
    </r>
    <r>
      <rPr>
        <sz val="18"/>
        <color theme="0"/>
        <rFont val="Montserrat ExtraBold"/>
      </rPr>
      <t>(individual agent)</t>
    </r>
  </si>
  <si>
    <t>Brokerage Structure</t>
  </si>
  <si>
    <t>REMAX HQ Billing Plans</t>
  </si>
  <si>
    <t>Current</t>
  </si>
  <si>
    <t>Ascend</t>
  </si>
  <si>
    <t>Aspire</t>
  </si>
  <si>
    <t>REMAX HQ Monthly Fees Total  $</t>
  </si>
  <si>
    <t>REMAX Office Monthly fee charged to Agent</t>
  </si>
  <si>
    <t>Agent Split Retained %</t>
  </si>
  <si>
    <t>Per-Transaction Fees $</t>
  </si>
  <si>
    <t>Average Home Sales Price $</t>
  </si>
  <si>
    <t>Average Agent Commission Charged %</t>
  </si>
  <si>
    <t xml:space="preserve">Commission Cap? $   </t>
  </si>
  <si>
    <t>Agent Split After Cap %</t>
  </si>
  <si>
    <t>Current Plan</t>
  </si>
  <si>
    <t>Monthly Office Agent Fee</t>
  </si>
  <si>
    <t>Transaction Fee</t>
  </si>
  <si>
    <t>Agent Commission Split</t>
  </si>
  <si>
    <t>Commission Cap</t>
  </si>
  <si>
    <t>Split After
Cap</t>
  </si>
  <si>
    <t>Average Commission Rate</t>
  </si>
  <si>
    <t>Annual Sales Volume</t>
  </si>
  <si>
    <t>Agent Split Contribution</t>
  </si>
  <si>
    <t>Annual Gross Revenue per Agent</t>
  </si>
  <si>
    <t>Annual REMAX HQ Monthly Fees</t>
  </si>
  <si>
    <t>1% REMAX Broker Fee</t>
  </si>
  <si>
    <t>Annual Net Income per Agent</t>
  </si>
  <si>
    <t>Annual REMAX Monthly &amp; Transactions Fees</t>
  </si>
  <si>
    <t>5% REMAX Broker Fee Capped at $3,000</t>
  </si>
  <si>
    <t>5% REMAX Broker Fee Capped at $5,000</t>
  </si>
  <si>
    <r>
      <t>Annual Transactions</t>
    </r>
    <r>
      <rPr>
        <b/>
        <sz val="9"/>
        <color theme="0"/>
        <rFont val="Montserrat"/>
      </rPr>
      <t xml:space="preserve"> 
(Vol ÷ Avg Price)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</si>
</sst>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Montserrat"/>
    </font>
    <font>
      <sz val="12"/>
      <color theme="1"/>
      <name val="Montserrat SemiBold"/>
    </font>
    <font>
      <b/>
      <sz val="18"/>
      <color theme="0"/>
      <name val="Montserrat ExtraBold"/>
    </font>
    <font>
      <sz val="22"/>
      <color theme="0"/>
      <name val="Montserrat ExtraBold"/>
    </font>
    <font>
      <sz val="18"/>
      <color theme="0"/>
      <name val="Montserrat ExtraBold"/>
    </font>
    <font>
      <sz val="24"/>
      <color theme="0"/>
      <name val="Montserrat ExtraBold"/>
    </font>
    <font>
      <b/>
      <i/>
      <sz val="14"/>
      <color theme="1"/>
      <name val="Montserrat"/>
    </font>
    <font>
      <b/>
      <i/>
      <sz val="11"/>
      <color theme="4" tint="-0.499984740745262"/>
      <name val="Montserrat"/>
    </font>
    <font>
      <b/>
      <sz val="12"/>
      <color rgb="FF0043FF"/>
      <name val="Montserrat"/>
    </font>
    <font>
      <b/>
      <sz val="10"/>
      <color theme="1"/>
      <name val="Montserrat"/>
    </font>
    <font>
      <b/>
      <sz val="10"/>
      <color rgb="FF0043FF"/>
      <name val="Montserrat"/>
    </font>
    <font>
      <b/>
      <sz val="12"/>
      <color rgb="FF0044FF"/>
      <name val="Montserrat"/>
    </font>
    <font>
      <b/>
      <sz val="10"/>
      <color theme="0"/>
      <name val="Montserrat"/>
    </font>
    <font>
      <b/>
      <sz val="9"/>
      <color theme="0"/>
      <name val="Montserrat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1200"/>
        <bgColor indexed="64"/>
      </patternFill>
    </fill>
    <fill>
      <patternFill patternType="solid">
        <fgColor rgb="FF80D29D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8F4E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101"/>
        <bgColor indexed="64"/>
      </patternFill>
    </fill>
    <fill>
      <patternFill patternType="solid">
        <fgColor rgb="FF0044FF"/>
        <bgColor indexed="64"/>
      </patternFill>
    </fill>
    <fill>
      <patternFill patternType="solid">
        <fgColor rgb="FFFAED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6" fontId="2" fillId="4" borderId="0" xfId="2" applyNumberFormat="1" applyFont="1" applyFill="1" applyAlignment="1" applyProtection="1">
      <alignment horizontal="center"/>
    </xf>
    <xf numFmtId="165" fontId="2" fillId="4" borderId="0" xfId="3" applyNumberFormat="1" applyFont="1" applyFill="1" applyAlignment="1" applyProtection="1">
      <alignment horizontal="left" indent="3"/>
    </xf>
    <xf numFmtId="0" fontId="2" fillId="0" borderId="0" xfId="4"/>
    <xf numFmtId="7" fontId="6" fillId="0" borderId="0" xfId="4" applyNumberFormat="1" applyFont="1" applyAlignment="1">
      <alignment horizontal="left" vertical="center" wrapText="1"/>
    </xf>
    <xf numFmtId="5" fontId="6" fillId="0" borderId="0" xfId="4" applyNumberFormat="1" applyFont="1" applyAlignment="1">
      <alignment horizontal="center" vertical="center" wrapText="1"/>
    </xf>
    <xf numFmtId="5" fontId="8" fillId="3" borderId="1" xfId="4" applyNumberFormat="1" applyFont="1" applyFill="1" applyBorder="1" applyAlignment="1">
      <alignment horizontal="center" vertical="center" wrapText="1"/>
    </xf>
    <xf numFmtId="9" fontId="8" fillId="3" borderId="1" xfId="4" applyNumberFormat="1" applyFont="1" applyFill="1" applyBorder="1" applyAlignment="1">
      <alignment horizontal="center" vertical="center" wrapText="1"/>
    </xf>
    <xf numFmtId="166" fontId="8" fillId="3" borderId="1" xfId="4" applyNumberFormat="1" applyFont="1" applyFill="1" applyBorder="1" applyAlignment="1">
      <alignment horizontal="center" vertical="center" wrapText="1"/>
    </xf>
    <xf numFmtId="10" fontId="8" fillId="3" borderId="1" xfId="4" applyNumberFormat="1" applyFont="1" applyFill="1" applyBorder="1" applyAlignment="1">
      <alignment horizontal="center" vertical="center" wrapText="1"/>
    </xf>
    <xf numFmtId="9" fontId="8" fillId="3" borderId="2" xfId="4" applyNumberFormat="1" applyFont="1" applyFill="1" applyBorder="1" applyAlignment="1">
      <alignment horizontal="center" vertical="center" wrapText="1"/>
    </xf>
    <xf numFmtId="49" fontId="9" fillId="2" borderId="1" xfId="4" applyNumberFormat="1" applyFont="1" applyFill="1" applyBorder="1" applyAlignment="1">
      <alignment horizontal="left" vertical="center" wrapText="1" indent="1"/>
    </xf>
    <xf numFmtId="49" fontId="9" fillId="2" borderId="2" xfId="4" applyNumberFormat="1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7" fontId="5" fillId="0" borderId="0" xfId="4" applyNumberFormat="1" applyFont="1" applyAlignment="1">
      <alignment horizontal="center" vertical="center" wrapText="1"/>
    </xf>
    <xf numFmtId="10" fontId="6" fillId="0" borderId="0" xfId="4" applyNumberFormat="1" applyFont="1" applyAlignment="1">
      <alignment horizontal="center" vertical="center" wrapText="1"/>
    </xf>
    <xf numFmtId="6" fontId="17" fillId="3" borderId="1" xfId="2" applyNumberFormat="1" applyFont="1" applyFill="1" applyBorder="1" applyAlignment="1" applyProtection="1">
      <alignment horizontal="center" vertical="center" wrapText="1"/>
    </xf>
    <xf numFmtId="9" fontId="17" fillId="3" borderId="1" xfId="3" applyFont="1" applyFill="1" applyBorder="1" applyAlignment="1" applyProtection="1">
      <alignment horizontal="center" vertical="center" wrapText="1"/>
    </xf>
    <xf numFmtId="38" fontId="17" fillId="3" borderId="1" xfId="1" applyNumberFormat="1" applyFont="1" applyFill="1" applyBorder="1" applyAlignment="1" applyProtection="1">
      <alignment horizontal="center" vertical="center" wrapText="1"/>
    </xf>
    <xf numFmtId="165" fontId="17" fillId="3" borderId="1" xfId="3" applyNumberFormat="1" applyFont="1" applyFill="1" applyBorder="1" applyAlignment="1" applyProtection="1">
      <alignment horizontal="center" vertical="center" wrapText="1"/>
    </xf>
    <xf numFmtId="6" fontId="17" fillId="6" borderId="1" xfId="2" applyNumberFormat="1" applyFont="1" applyFill="1" applyBorder="1" applyAlignment="1" applyProtection="1">
      <alignment horizontal="center" vertical="center" wrapText="1"/>
    </xf>
    <xf numFmtId="9" fontId="2" fillId="4" borderId="0" xfId="3" applyFont="1" applyFill="1" applyAlignment="1" applyProtection="1">
      <alignment horizontal="center"/>
    </xf>
    <xf numFmtId="164" fontId="2" fillId="4" borderId="0" xfId="1" applyNumberFormat="1" applyFont="1" applyFill="1" applyAlignment="1" applyProtection="1">
      <alignment horizontal="center"/>
    </xf>
    <xf numFmtId="0" fontId="0" fillId="4" borderId="0" xfId="0" applyFill="1"/>
    <xf numFmtId="0" fontId="2" fillId="4" borderId="0" xfId="4" applyFill="1"/>
    <xf numFmtId="7" fontId="7" fillId="5" borderId="0" xfId="4" applyNumberFormat="1" applyFont="1" applyFill="1" applyAlignment="1">
      <alignment horizontal="right" vertical="center"/>
    </xf>
    <xf numFmtId="6" fontId="0" fillId="0" borderId="0" xfId="0" applyNumberFormat="1"/>
    <xf numFmtId="8" fontId="0" fillId="0" borderId="0" xfId="0" applyNumberFormat="1"/>
    <xf numFmtId="40" fontId="0" fillId="4" borderId="0" xfId="0" applyNumberFormat="1" applyFill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5" borderId="8" xfId="4" applyNumberFormat="1" applyFont="1" applyFill="1" applyBorder="1" applyAlignment="1">
      <alignment horizontal="center" vertical="center" wrapText="1"/>
    </xf>
    <xf numFmtId="49" fontId="11" fillId="5" borderId="9" xfId="4" applyNumberFormat="1" applyFont="1" applyFill="1" applyBorder="1" applyAlignment="1">
      <alignment horizontal="center" vertical="center" wrapText="1"/>
    </xf>
    <xf numFmtId="49" fontId="11" fillId="5" borderId="10" xfId="4" applyNumberFormat="1" applyFont="1" applyFill="1" applyBorder="1" applyAlignment="1">
      <alignment horizontal="center" vertical="center" wrapText="1"/>
    </xf>
    <xf numFmtId="167" fontId="0" fillId="0" borderId="0" xfId="0" applyNumberFormat="1"/>
    <xf numFmtId="6" fontId="2" fillId="4" borderId="0" xfId="2" applyNumberFormat="1" applyFont="1" applyFill="1" applyAlignment="1" applyProtection="1"/>
    <xf numFmtId="6" fontId="17" fillId="7" borderId="1" xfId="2" applyNumberFormat="1" applyFont="1" applyFill="1" applyBorder="1" applyAlignment="1" applyProtection="1">
      <alignment horizontal="center" vertical="center" wrapText="1"/>
    </xf>
    <xf numFmtId="7" fontId="15" fillId="8" borderId="4" xfId="4" applyNumberFormat="1" applyFont="1" applyFill="1" applyBorder="1" applyAlignment="1">
      <alignment horizontal="centerContinuous" vertical="center"/>
    </xf>
    <xf numFmtId="5" fontId="14" fillId="8" borderId="5" xfId="4" applyNumberFormat="1" applyFont="1" applyFill="1" applyBorder="1" applyAlignment="1">
      <alignment horizontal="centerContinuous" vertical="center" wrapText="1"/>
    </xf>
    <xf numFmtId="5" fontId="14" fillId="8" borderId="6" xfId="4" applyNumberFormat="1" applyFont="1" applyFill="1" applyBorder="1" applyAlignment="1">
      <alignment horizontal="centerContinuous" vertical="center" wrapText="1"/>
    </xf>
    <xf numFmtId="0" fontId="2" fillId="10" borderId="0" xfId="4" applyFill="1"/>
    <xf numFmtId="0" fontId="2" fillId="10" borderId="0" xfId="4" applyFill="1" applyAlignment="1">
      <alignment vertical="center"/>
    </xf>
    <xf numFmtId="49" fontId="2" fillId="10" borderId="0" xfId="4" applyNumberFormat="1" applyFill="1"/>
    <xf numFmtId="49" fontId="11" fillId="10" borderId="0" xfId="4" applyNumberFormat="1" applyFont="1" applyFill="1" applyAlignment="1">
      <alignment horizontal="centerContinuous" vertical="center" wrapText="1"/>
    </xf>
    <xf numFmtId="49" fontId="13" fillId="10" borderId="0" xfId="4" applyNumberFormat="1" applyFont="1" applyFill="1" applyAlignment="1">
      <alignment horizontal="centerContinuous" vertical="center" wrapText="1"/>
    </xf>
    <xf numFmtId="6" fontId="11" fillId="10" borderId="3" xfId="2" applyNumberFormat="1" applyFont="1" applyFill="1" applyBorder="1" applyAlignment="1" applyProtection="1">
      <alignment horizontal="left" vertical="center" indent="1"/>
    </xf>
    <xf numFmtId="6" fontId="11" fillId="10" borderId="3" xfId="2" applyNumberFormat="1" applyFont="1" applyFill="1" applyBorder="1" applyAlignment="1" applyProtection="1">
      <alignment horizontal="left" vertical="center" wrapText="1"/>
    </xf>
    <xf numFmtId="6" fontId="3" fillId="10" borderId="0" xfId="2" applyNumberFormat="1" applyFont="1" applyFill="1" applyBorder="1" applyAlignment="1" applyProtection="1">
      <alignment horizontal="center" vertical="center" wrapText="1"/>
    </xf>
    <xf numFmtId="165" fontId="3" fillId="10" borderId="0" xfId="3" applyNumberFormat="1" applyFont="1" applyFill="1" applyBorder="1" applyAlignment="1" applyProtection="1">
      <alignment horizontal="left" vertical="center" wrapText="1" indent="3"/>
    </xf>
    <xf numFmtId="164" fontId="3" fillId="10" borderId="0" xfId="1" applyNumberFormat="1" applyFont="1" applyFill="1" applyBorder="1" applyAlignment="1" applyProtection="1">
      <alignment horizontal="center" vertical="center" wrapText="1"/>
    </xf>
    <xf numFmtId="6" fontId="4" fillId="10" borderId="0" xfId="2" applyNumberFormat="1" applyFont="1" applyFill="1" applyBorder="1" applyAlignment="1" applyProtection="1">
      <alignment horizontal="center" vertical="center"/>
    </xf>
    <xf numFmtId="6" fontId="11" fillId="10" borderId="3" xfId="2" applyNumberFormat="1" applyFont="1" applyFill="1" applyBorder="1" applyAlignment="1" applyProtection="1">
      <alignment vertical="center" wrapText="1"/>
    </xf>
    <xf numFmtId="6" fontId="11" fillId="10" borderId="3" xfId="2" applyNumberFormat="1" applyFont="1" applyFill="1" applyBorder="1" applyAlignment="1" applyProtection="1">
      <alignment horizontal="right" vertical="center" indent="1"/>
    </xf>
    <xf numFmtId="0" fontId="2" fillId="10" borderId="0" xfId="4" applyFill="1" applyAlignment="1">
      <alignment horizontal="center" vertical="center"/>
    </xf>
    <xf numFmtId="9" fontId="4" fillId="10" borderId="0" xfId="3" applyFont="1" applyFill="1" applyBorder="1" applyAlignment="1" applyProtection="1">
      <alignment horizontal="center" vertical="center"/>
    </xf>
    <xf numFmtId="165" fontId="4" fillId="10" borderId="0" xfId="3" applyNumberFormat="1" applyFont="1" applyFill="1" applyBorder="1" applyAlignment="1" applyProtection="1">
      <alignment horizontal="left" vertical="center" indent="3"/>
    </xf>
    <xf numFmtId="164" fontId="4" fillId="10" borderId="0" xfId="1" applyNumberFormat="1" applyFont="1" applyFill="1" applyBorder="1" applyAlignment="1" applyProtection="1">
      <alignment horizontal="center" vertical="center"/>
    </xf>
    <xf numFmtId="6" fontId="18" fillId="8" borderId="1" xfId="2" applyNumberFormat="1" applyFont="1" applyFill="1" applyBorder="1" applyAlignment="1" applyProtection="1">
      <alignment horizontal="center" vertical="center" wrapText="1"/>
      <protection locked="0"/>
    </xf>
    <xf numFmtId="6" fontId="20" fillId="11" borderId="1" xfId="2" applyNumberFormat="1" applyFont="1" applyFill="1" applyBorder="1" applyAlignment="1" applyProtection="1">
      <alignment horizontal="center" vertical="center" wrapText="1"/>
    </xf>
    <xf numFmtId="9" fontId="20" fillId="11" borderId="1" xfId="3" applyFont="1" applyFill="1" applyBorder="1" applyAlignment="1" applyProtection="1">
      <alignment horizontal="center" vertical="center" wrapText="1"/>
    </xf>
    <xf numFmtId="165" fontId="20" fillId="11" borderId="1" xfId="3" applyNumberFormat="1" applyFont="1" applyFill="1" applyBorder="1" applyAlignment="1" applyProtection="1">
      <alignment horizontal="center" vertical="center" wrapText="1"/>
    </xf>
    <xf numFmtId="6" fontId="4" fillId="9" borderId="0" xfId="2" applyNumberFormat="1" applyFont="1" applyFill="1" applyBorder="1" applyAlignment="1" applyProtection="1">
      <alignment horizontal="center" vertical="center"/>
    </xf>
    <xf numFmtId="6" fontId="10" fillId="9" borderId="0" xfId="2" applyNumberFormat="1" applyFont="1" applyFill="1" applyBorder="1" applyAlignment="1" applyProtection="1">
      <alignment horizontal="center" vertical="center" wrapText="1"/>
    </xf>
    <xf numFmtId="7" fontId="4" fillId="9" borderId="0" xfId="4" applyNumberFormat="1" applyFont="1" applyFill="1" applyAlignment="1">
      <alignment horizontal="right" vertical="center"/>
    </xf>
    <xf numFmtId="0" fontId="2" fillId="0" borderId="0" xfId="4" applyAlignment="1">
      <alignment horizontal="left"/>
    </xf>
    <xf numFmtId="49" fontId="11" fillId="10" borderId="0" xfId="4" applyNumberFormat="1" applyFont="1" applyFill="1" applyAlignment="1">
      <alignment horizontal="center" vertical="center" wrapText="1"/>
    </xf>
    <xf numFmtId="49" fontId="11" fillId="10" borderId="3" xfId="4" applyNumberFormat="1" applyFont="1" applyFill="1" applyBorder="1" applyAlignment="1">
      <alignment horizontal="center" vertical="center" wrapText="1"/>
    </xf>
    <xf numFmtId="49" fontId="11" fillId="9" borderId="2" xfId="4" applyNumberFormat="1" applyFont="1" applyFill="1" applyBorder="1" applyAlignment="1">
      <alignment horizontal="center" vertical="center" wrapText="1"/>
    </xf>
    <xf numFmtId="49" fontId="11" fillId="9" borderId="7" xfId="4" applyNumberFormat="1" applyFont="1" applyFill="1" applyBorder="1" applyAlignment="1">
      <alignment horizontal="center" vertical="center" wrapText="1"/>
    </xf>
    <xf numFmtId="5" fontId="19" fillId="12" borderId="1" xfId="4" applyNumberFormat="1" applyFont="1" applyFill="1" applyBorder="1" applyAlignment="1" applyProtection="1">
      <alignment horizontal="center" vertical="center" wrapText="1"/>
      <protection locked="0"/>
    </xf>
    <xf numFmtId="9" fontId="19" fillId="12" borderId="1" xfId="4" applyNumberFormat="1" applyFont="1" applyFill="1" applyBorder="1" applyAlignment="1" applyProtection="1">
      <alignment horizontal="center" vertical="center" wrapText="1"/>
      <protection locked="0"/>
    </xf>
    <xf numFmtId="166" fontId="19" fillId="12" borderId="1" xfId="4" applyNumberFormat="1" applyFont="1" applyFill="1" applyBorder="1" applyAlignment="1" applyProtection="1">
      <alignment horizontal="center" vertical="center" wrapText="1"/>
      <protection locked="0"/>
    </xf>
    <xf numFmtId="10" fontId="19" fillId="12" borderId="1" xfId="4" applyNumberFormat="1" applyFont="1" applyFill="1" applyBorder="1" applyAlignment="1" applyProtection="1">
      <alignment horizontal="center" vertical="center" wrapText="1"/>
      <protection locked="0"/>
    </xf>
    <xf numFmtId="9" fontId="19" fillId="12" borderId="2" xfId="4" applyNumberFormat="1" applyFont="1" applyFill="1" applyBorder="1" applyAlignment="1" applyProtection="1">
      <alignment horizontal="center" vertical="center" wrapText="1"/>
      <protection locked="0"/>
    </xf>
    <xf numFmtId="5" fontId="16" fillId="12" borderId="1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AEDA0"/>
      <color rgb="FFFF0000"/>
      <color rgb="FF0044FF"/>
      <color rgb="FFF8F4EE"/>
      <color rgb="FF000101"/>
      <color rgb="FFE0E0E0"/>
      <color rgb="FFFF1200"/>
      <color rgb="FF80D29D"/>
      <color rgb="FF62DCA2"/>
      <color rgb="FF64C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2800"/>
              <a:t>Commission Plan Comparisons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424508798372043E-2"/>
          <c:y val="8.8292432824058548E-2"/>
          <c:w val="0.89163239483135492"/>
          <c:h val="0.57772668790732706"/>
        </c:manualLayout>
      </c:layout>
      <c:lineChart>
        <c:grouping val="standard"/>
        <c:varyColors val="0"/>
        <c:ser>
          <c:idx val="0"/>
          <c:order val="0"/>
          <c:tx>
            <c:v>Current Plan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'NIPA Plans'!$I$7:$I$18</c:f>
              <c:numCache>
                <c:formatCode>"$"#,##0_);[Red]\("$"#,##0\)</c:formatCode>
                <c:ptCount val="12"/>
                <c:pt idx="0">
                  <c:v>1000000</c:v>
                </c:pt>
                <c:pt idx="1">
                  <c:v>1500000</c:v>
                </c:pt>
                <c:pt idx="2">
                  <c:v>2000000</c:v>
                </c:pt>
                <c:pt idx="3">
                  <c:v>2500000</c:v>
                </c:pt>
                <c:pt idx="4">
                  <c:v>3000000</c:v>
                </c:pt>
                <c:pt idx="5">
                  <c:v>3500000</c:v>
                </c:pt>
                <c:pt idx="6">
                  <c:v>4000000</c:v>
                </c:pt>
                <c:pt idx="7">
                  <c:v>4500000</c:v>
                </c:pt>
                <c:pt idx="8">
                  <c:v>5000000</c:v>
                </c:pt>
                <c:pt idx="9">
                  <c:v>5500000</c:v>
                </c:pt>
                <c:pt idx="10">
                  <c:v>6000000</c:v>
                </c:pt>
                <c:pt idx="11">
                  <c:v>6500000</c:v>
                </c:pt>
              </c:numCache>
            </c:numRef>
          </c:cat>
          <c:val>
            <c:numRef>
              <c:f>'NIPA Plans'!$U$7:$U$18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B4F-A0D0-818DC7BE7FAB}"/>
            </c:ext>
          </c:extLst>
        </c:ser>
        <c:ser>
          <c:idx val="1"/>
          <c:order val="1"/>
          <c:tx>
            <c:v>Ascend Plan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'NIPA Plans'!$I$7:$I$18</c:f>
              <c:numCache>
                <c:formatCode>"$"#,##0_);[Red]\("$"#,##0\)</c:formatCode>
                <c:ptCount val="12"/>
                <c:pt idx="0">
                  <c:v>1000000</c:v>
                </c:pt>
                <c:pt idx="1">
                  <c:v>1500000</c:v>
                </c:pt>
                <c:pt idx="2">
                  <c:v>2000000</c:v>
                </c:pt>
                <c:pt idx="3">
                  <c:v>2500000</c:v>
                </c:pt>
                <c:pt idx="4">
                  <c:v>3000000</c:v>
                </c:pt>
                <c:pt idx="5">
                  <c:v>3500000</c:v>
                </c:pt>
                <c:pt idx="6">
                  <c:v>4000000</c:v>
                </c:pt>
                <c:pt idx="7">
                  <c:v>4500000</c:v>
                </c:pt>
                <c:pt idx="8">
                  <c:v>5000000</c:v>
                </c:pt>
                <c:pt idx="9">
                  <c:v>5500000</c:v>
                </c:pt>
                <c:pt idx="10">
                  <c:v>6000000</c:v>
                </c:pt>
                <c:pt idx="11">
                  <c:v>6500000</c:v>
                </c:pt>
              </c:numCache>
            </c:numRef>
          </c:cat>
          <c:val>
            <c:numRef>
              <c:f>'NIPA Plans'!$V$7:$V$18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B4F-A0D0-818DC7BE7FAB}"/>
            </c:ext>
          </c:extLst>
        </c:ser>
        <c:ser>
          <c:idx val="2"/>
          <c:order val="2"/>
          <c:tx>
            <c:v>Aspire Plan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'NIPA Plans'!$I$7:$I$18</c:f>
              <c:numCache>
                <c:formatCode>"$"#,##0_);[Red]\("$"#,##0\)</c:formatCode>
                <c:ptCount val="12"/>
                <c:pt idx="0">
                  <c:v>1000000</c:v>
                </c:pt>
                <c:pt idx="1">
                  <c:v>1500000</c:v>
                </c:pt>
                <c:pt idx="2">
                  <c:v>2000000</c:v>
                </c:pt>
                <c:pt idx="3">
                  <c:v>2500000</c:v>
                </c:pt>
                <c:pt idx="4">
                  <c:v>3000000</c:v>
                </c:pt>
                <c:pt idx="5">
                  <c:v>3500000</c:v>
                </c:pt>
                <c:pt idx="6">
                  <c:v>4000000</c:v>
                </c:pt>
                <c:pt idx="7">
                  <c:v>4500000</c:v>
                </c:pt>
                <c:pt idx="8">
                  <c:v>5000000</c:v>
                </c:pt>
                <c:pt idx="9">
                  <c:v>5500000</c:v>
                </c:pt>
                <c:pt idx="10">
                  <c:v>6000000</c:v>
                </c:pt>
                <c:pt idx="11">
                  <c:v>6500000</c:v>
                </c:pt>
              </c:numCache>
            </c:numRef>
          </c:cat>
          <c:val>
            <c:numRef>
              <c:f>'NIPA Plans'!$W$7:$W$18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D-4B4F-A0D0-818DC7BE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10928"/>
        <c:axId val="292511312"/>
        <c:extLst/>
      </c:lineChart>
      <c:catAx>
        <c:axId val="80881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VOLUME</a:t>
                </a:r>
              </a:p>
            </c:rich>
          </c:tx>
          <c:layout>
            <c:manualLayout>
              <c:xMode val="edge"/>
              <c:yMode val="edge"/>
              <c:x val="0.48972079168805505"/>
              <c:y val="0.5969418263491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11312"/>
        <c:crosses val="autoZero"/>
        <c:auto val="1"/>
        <c:lblAlgn val="ctr"/>
        <c:lblOffset val="100"/>
        <c:noMultiLvlLbl val="0"/>
      </c:catAx>
      <c:valAx>
        <c:axId val="29251131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NET INCOME</a:t>
                </a:r>
              </a:p>
            </c:rich>
          </c:tx>
          <c:layout>
            <c:manualLayout>
              <c:xMode val="edge"/>
              <c:yMode val="edge"/>
              <c:x val="1.7012173289782345E-3"/>
              <c:y val="0.31427605162871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810928"/>
        <c:crosses val="autoZero"/>
        <c:crossBetween val="between"/>
        <c:majorUnit val="200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30868656829065"/>
          <c:y val="0.45065456756596989"/>
          <c:w val="0.11469131343170932"/>
          <c:h val="0.12732453843414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31681</xdr:colOff>
      <xdr:row>16</xdr:row>
      <xdr:rowOff>148390</xdr:rowOff>
    </xdr:from>
    <xdr:to>
      <xdr:col>7</xdr:col>
      <xdr:colOff>2162233</xdr:colOff>
      <xdr:row>26</xdr:row>
      <xdr:rowOff>184144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3B15E2-7560-4C48-9F03-26C75FE1CAB2}"/>
            </a:ext>
          </a:extLst>
        </xdr:cNvPr>
        <xdr:cNvSpPr txBox="1"/>
      </xdr:nvSpPr>
      <xdr:spPr>
        <a:xfrm>
          <a:off x="10920260" y="5739064"/>
          <a:ext cx="2130552" cy="20410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lnSpc>
              <a:spcPct val="100000"/>
            </a:lnSpc>
            <a:spcAft>
              <a:spcPts val="600"/>
            </a:spcAft>
          </a:pPr>
          <a:r>
            <a:rPr lang="en-US" sz="1400" b="0" u="sng">
              <a:solidFill>
                <a:schemeClr val="dk1"/>
              </a:solidFill>
              <a:latin typeface="Montserrat ExtraBold" pitchFamily="2" charset="0"/>
              <a:ea typeface="+mn-ea"/>
              <a:cs typeface="+mn-cs"/>
            </a:rPr>
            <a:t>Aspire Plan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$0 Monthly Fixed    Fees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5% Broker Fee split, capped at $5,000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$25 Transaction Fee per side </a:t>
          </a:r>
        </a:p>
      </xdr:txBody>
    </xdr:sp>
    <xdr:clientData/>
  </xdr:twoCellAnchor>
  <xdr:twoCellAnchor>
    <xdr:from>
      <xdr:col>6</xdr:col>
      <xdr:colOff>18932</xdr:colOff>
      <xdr:row>16</xdr:row>
      <xdr:rowOff>148591</xdr:rowOff>
    </xdr:from>
    <xdr:to>
      <xdr:col>6</xdr:col>
      <xdr:colOff>2151389</xdr:colOff>
      <xdr:row>26</xdr:row>
      <xdr:rowOff>186250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FD432-8ABB-46C3-8002-3C62EF73A9CB}"/>
            </a:ext>
          </a:extLst>
        </xdr:cNvPr>
        <xdr:cNvSpPr txBox="1"/>
      </xdr:nvSpPr>
      <xdr:spPr>
        <a:xfrm>
          <a:off x="8733806" y="5739265"/>
          <a:ext cx="2132457" cy="20429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lnSpc>
              <a:spcPct val="100000"/>
            </a:lnSpc>
            <a:spcAft>
              <a:spcPts val="600"/>
            </a:spcAft>
          </a:pPr>
          <a:r>
            <a:rPr lang="en-US" sz="1400" b="0" u="sng">
              <a:solidFill>
                <a:schemeClr val="dk1"/>
              </a:solidFill>
              <a:latin typeface="Montserrat ExtraBold" pitchFamily="2" charset="0"/>
              <a:ea typeface="+mn-ea"/>
              <a:cs typeface="+mn-cs"/>
            </a:rPr>
            <a:t>Ascend Plan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Reduced Monthly Fixed Fees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5% Broker Fee split, capped at $3,000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$25 Transaction Fee per side </a:t>
          </a:r>
        </a:p>
      </xdr:txBody>
    </xdr:sp>
    <xdr:clientData/>
  </xdr:twoCellAnchor>
  <xdr:twoCellAnchor>
    <xdr:from>
      <xdr:col>5</xdr:col>
      <xdr:colOff>7926</xdr:colOff>
      <xdr:row>16</xdr:row>
      <xdr:rowOff>148591</xdr:rowOff>
    </xdr:from>
    <xdr:to>
      <xdr:col>5</xdr:col>
      <xdr:colOff>2136573</xdr:colOff>
      <xdr:row>26</xdr:row>
      <xdr:rowOff>186250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AF2197-9F82-47EB-A303-CD0CBE2D8F54}"/>
            </a:ext>
          </a:extLst>
        </xdr:cNvPr>
        <xdr:cNvSpPr txBox="1"/>
      </xdr:nvSpPr>
      <xdr:spPr>
        <a:xfrm>
          <a:off x="6549094" y="5739265"/>
          <a:ext cx="2128647" cy="20429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Aft>
              <a:spcPts val="600"/>
            </a:spcAft>
          </a:pPr>
          <a:r>
            <a:rPr lang="en-US" sz="1400" b="0" u="sng">
              <a:latin typeface="Montserrat ExtraBold" pitchFamily="2" charset="0"/>
            </a:rPr>
            <a:t>Current Plan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Full Monthly Fixed Fees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1% Broker Fee split,    no cap</a:t>
          </a:r>
        </a:p>
        <a:p>
          <a:pPr marL="171450" indent="-171450">
            <a:lnSpc>
              <a:spcPct val="100000"/>
            </a:lnSpc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en-US" sz="1200" b="0" i="0" u="none" strike="noStrike">
              <a:solidFill>
                <a:schemeClr val="dk1"/>
              </a:solidFill>
              <a:effectLst/>
              <a:latin typeface="Montserrat SemiBold" pitchFamily="2" charset="0"/>
              <a:ea typeface="+mn-ea"/>
              <a:cs typeface="+mn-cs"/>
            </a:rPr>
            <a:t>No Transaction Fee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260351</xdr:colOff>
      <xdr:row>0</xdr:row>
      <xdr:rowOff>166692</xdr:rowOff>
    </xdr:from>
    <xdr:to>
      <xdr:col>20</xdr:col>
      <xdr:colOff>279019</xdr:colOff>
      <xdr:row>36</xdr:row>
      <xdr:rowOff>41534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D760D5-1C25-4CC7-9D93-21F14474D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Calendar%20(vertical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"/>
      <sheetName val="Any Year Calendar (vertical)1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C468-47A1-44E8-B30C-425B6EC4DE14}">
  <dimension ref="B1:N17"/>
  <sheetViews>
    <sheetView showGridLines="0" tabSelected="1" zoomScale="92" zoomScaleNormal="100" workbookViewId="0">
      <selection activeCell="C28" sqref="C28"/>
    </sheetView>
  </sheetViews>
  <sheetFormatPr baseColWidth="10" defaultColWidth="8.83203125" defaultRowHeight="16" x14ac:dyDescent="0.2"/>
  <cols>
    <col min="1" max="1" width="1.83203125" customWidth="1"/>
    <col min="2" max="2" width="3.83203125" style="3" customWidth="1"/>
    <col min="3" max="3" width="55.83203125" style="3" bestFit="1" customWidth="1"/>
    <col min="4" max="4" width="32.5" style="3" customWidth="1"/>
    <col min="5" max="5" width="3.83203125" customWidth="1"/>
    <col min="6" max="8" width="32.5" style="3" customWidth="1"/>
    <col min="9" max="9" width="3.83203125" customWidth="1"/>
    <col min="10" max="10" width="19.6640625" customWidth="1"/>
    <col min="11" max="11" width="22.5" customWidth="1"/>
    <col min="12" max="12" width="10.33203125" customWidth="1"/>
    <col min="13" max="13" width="4" customWidth="1"/>
    <col min="14" max="14" width="0.5" hidden="1" customWidth="1"/>
    <col min="15" max="15" width="36.1640625" customWidth="1"/>
    <col min="16" max="16" width="19.33203125" customWidth="1"/>
  </cols>
  <sheetData>
    <row r="1" spans="2:11" ht="19" x14ac:dyDescent="0.2">
      <c r="B1" s="64" t="e" vm="1">
        <v>#VALUE!</v>
      </c>
      <c r="C1" s="64"/>
      <c r="D1" s="64"/>
      <c r="K1" s="14"/>
    </row>
    <row r="2" spans="2:11" ht="57" customHeight="1" thickBot="1" x14ac:dyDescent="0.25">
      <c r="B2" s="64"/>
      <c r="C2" s="64"/>
      <c r="D2" s="64"/>
      <c r="K2" s="15"/>
    </row>
    <row r="3" spans="2:11" ht="20" thickBot="1" x14ac:dyDescent="0.25">
      <c r="C3" s="37" t="s">
        <v>0</v>
      </c>
      <c r="D3" s="38"/>
      <c r="E3" s="38"/>
      <c r="F3" s="38"/>
      <c r="G3" s="38"/>
      <c r="H3" s="39"/>
    </row>
    <row r="4" spans="2:11" ht="9" customHeight="1" x14ac:dyDescent="0.2">
      <c r="C4" s="4"/>
      <c r="D4" s="5"/>
    </row>
    <row r="5" spans="2:11" ht="36" customHeight="1" x14ac:dyDescent="0.2">
      <c r="B5" s="40"/>
      <c r="C5" s="67" t="s">
        <v>1</v>
      </c>
      <c r="D5" s="65" t="s">
        <v>2</v>
      </c>
      <c r="E5" s="42"/>
      <c r="F5" s="43" t="s">
        <v>3</v>
      </c>
      <c r="G5" s="44"/>
      <c r="H5" s="44"/>
      <c r="I5" s="40"/>
    </row>
    <row r="6" spans="2:11" ht="36" customHeight="1" x14ac:dyDescent="0.2">
      <c r="B6" s="40"/>
      <c r="C6" s="68"/>
      <c r="D6" s="66"/>
      <c r="E6" s="42"/>
      <c r="F6" s="31" t="s">
        <v>4</v>
      </c>
      <c r="G6" s="32" t="s">
        <v>5</v>
      </c>
      <c r="H6" s="33" t="s">
        <v>6</v>
      </c>
      <c r="I6" s="40"/>
    </row>
    <row r="7" spans="2:11" s="13" customFormat="1" ht="30" customHeight="1" x14ac:dyDescent="0.2">
      <c r="B7" s="41"/>
      <c r="C7" s="11" t="s">
        <v>7</v>
      </c>
      <c r="D7" s="69"/>
      <c r="E7" s="40"/>
      <c r="F7" s="6">
        <f>D7</f>
        <v>0</v>
      </c>
      <c r="G7" s="74"/>
      <c r="H7" s="6">
        <v>0</v>
      </c>
      <c r="I7" s="40"/>
    </row>
    <row r="8" spans="2:11" ht="6" customHeight="1" x14ac:dyDescent="0.2">
      <c r="B8" s="40"/>
      <c r="C8" s="40"/>
      <c r="D8" s="40"/>
      <c r="E8" s="40"/>
      <c r="F8" s="40"/>
      <c r="G8" s="40"/>
      <c r="H8" s="40"/>
      <c r="I8" s="40"/>
    </row>
    <row r="9" spans="2:11" ht="30" customHeight="1" x14ac:dyDescent="0.2">
      <c r="B9" s="40"/>
      <c r="C9" s="11" t="s">
        <v>8</v>
      </c>
      <c r="D9" s="69"/>
      <c r="E9" s="40"/>
      <c r="F9" s="6">
        <f t="shared" ref="F9:F15" si="0">D9</f>
        <v>0</v>
      </c>
      <c r="G9" s="6">
        <f t="shared" ref="G9:G15" si="1">D9</f>
        <v>0</v>
      </c>
      <c r="H9" s="6">
        <f t="shared" ref="H9:H15" si="2">D9</f>
        <v>0</v>
      </c>
      <c r="I9" s="40"/>
    </row>
    <row r="10" spans="2:11" ht="30" customHeight="1" x14ac:dyDescent="0.2">
      <c r="B10" s="40"/>
      <c r="C10" s="11" t="s">
        <v>9</v>
      </c>
      <c r="D10" s="70"/>
      <c r="E10" s="40"/>
      <c r="F10" s="7">
        <f t="shared" si="0"/>
        <v>0</v>
      </c>
      <c r="G10" s="7">
        <f t="shared" si="1"/>
        <v>0</v>
      </c>
      <c r="H10" s="7">
        <f t="shared" si="2"/>
        <v>0</v>
      </c>
      <c r="I10" s="40"/>
    </row>
    <row r="11" spans="2:11" ht="30" customHeight="1" x14ac:dyDescent="0.2">
      <c r="B11" s="40"/>
      <c r="C11" s="11" t="s">
        <v>10</v>
      </c>
      <c r="D11" s="69"/>
      <c r="E11" s="40"/>
      <c r="F11" s="6">
        <f t="shared" si="0"/>
        <v>0</v>
      </c>
      <c r="G11" s="6">
        <f t="shared" si="1"/>
        <v>0</v>
      </c>
      <c r="H11" s="6">
        <f t="shared" si="2"/>
        <v>0</v>
      </c>
      <c r="I11" s="40"/>
    </row>
    <row r="12" spans="2:11" ht="30" customHeight="1" x14ac:dyDescent="0.2">
      <c r="B12" s="40"/>
      <c r="C12" s="11" t="s">
        <v>11</v>
      </c>
      <c r="D12" s="71"/>
      <c r="E12" s="40"/>
      <c r="F12" s="8">
        <f t="shared" si="0"/>
        <v>0</v>
      </c>
      <c r="G12" s="8">
        <f t="shared" si="1"/>
        <v>0</v>
      </c>
      <c r="H12" s="8">
        <f t="shared" si="2"/>
        <v>0</v>
      </c>
      <c r="I12" s="40"/>
    </row>
    <row r="13" spans="2:11" ht="30" customHeight="1" x14ac:dyDescent="0.2">
      <c r="B13" s="40"/>
      <c r="C13" s="11" t="s">
        <v>12</v>
      </c>
      <c r="D13" s="72"/>
      <c r="E13" s="40"/>
      <c r="F13" s="9">
        <f t="shared" si="0"/>
        <v>0</v>
      </c>
      <c r="G13" s="9">
        <f t="shared" si="1"/>
        <v>0</v>
      </c>
      <c r="H13" s="9">
        <f t="shared" si="2"/>
        <v>0</v>
      </c>
      <c r="I13" s="40"/>
    </row>
    <row r="14" spans="2:11" ht="30" customHeight="1" x14ac:dyDescent="0.2">
      <c r="B14" s="40"/>
      <c r="C14" s="11" t="s">
        <v>13</v>
      </c>
      <c r="D14" s="69"/>
      <c r="E14" s="40"/>
      <c r="F14" s="6">
        <f t="shared" si="0"/>
        <v>0</v>
      </c>
      <c r="G14" s="6">
        <f t="shared" si="1"/>
        <v>0</v>
      </c>
      <c r="H14" s="6">
        <f t="shared" si="2"/>
        <v>0</v>
      </c>
      <c r="I14" s="40"/>
    </row>
    <row r="15" spans="2:11" ht="30" customHeight="1" x14ac:dyDescent="0.2">
      <c r="B15" s="40"/>
      <c r="C15" s="12" t="s">
        <v>14</v>
      </c>
      <c r="D15" s="73"/>
      <c r="E15" s="40"/>
      <c r="F15" s="10">
        <f t="shared" si="0"/>
        <v>0</v>
      </c>
      <c r="G15" s="10">
        <f t="shared" si="1"/>
        <v>0</v>
      </c>
      <c r="H15" s="10">
        <f t="shared" si="2"/>
        <v>0</v>
      </c>
      <c r="I15" s="40"/>
    </row>
    <row r="16" spans="2:11" ht="20.25" customHeight="1" x14ac:dyDescent="0.2">
      <c r="B16" s="40"/>
      <c r="C16" s="40"/>
      <c r="D16" s="40"/>
      <c r="E16" s="40"/>
      <c r="F16" s="40"/>
      <c r="G16" s="40"/>
      <c r="H16" s="40"/>
      <c r="I16" s="40"/>
    </row>
    <row r="17" spans="3:4" ht="19" x14ac:dyDescent="0.2">
      <c r="C17" s="4"/>
      <c r="D17" s="5"/>
    </row>
  </sheetData>
  <mergeCells count="3">
    <mergeCell ref="B1:D2"/>
    <mergeCell ref="D5:D6"/>
    <mergeCell ref="C5:C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A95"/>
  <sheetViews>
    <sheetView showGridLines="0" topLeftCell="A2" zoomScale="93" zoomScaleNormal="100" workbookViewId="0">
      <selection activeCell="W23" sqref="W23"/>
    </sheetView>
  </sheetViews>
  <sheetFormatPr baseColWidth="10" defaultColWidth="8.83203125" defaultRowHeight="15" x14ac:dyDescent="0.2"/>
  <cols>
    <col min="1" max="1" width="1.83203125" customWidth="1"/>
    <col min="2" max="2" width="2.83203125" customWidth="1"/>
    <col min="3" max="8" width="15.6640625" customWidth="1"/>
    <col min="9" max="9" width="17.5" bestFit="1" customWidth="1"/>
    <col min="10" max="10" width="15.6640625" customWidth="1"/>
    <col min="11" max="11" width="17.5" customWidth="1"/>
    <col min="12" max="12" width="15.6640625" customWidth="1"/>
    <col min="13" max="13" width="1.5" customWidth="1"/>
    <col min="14" max="16" width="15.6640625" customWidth="1"/>
    <col min="17" max="17" width="2.83203125" customWidth="1"/>
    <col min="18" max="18" width="3.83203125" customWidth="1"/>
    <col min="19" max="19" width="2.83203125" customWidth="1"/>
    <col min="20" max="23" width="17.5" customWidth="1"/>
    <col min="24" max="24" width="2.83203125" customWidth="1"/>
    <col min="27" max="27" width="9.83203125" customWidth="1"/>
    <col min="29" max="29" width="6.33203125" customWidth="1"/>
  </cols>
  <sheetData>
    <row r="1" spans="1:27" ht="16" x14ac:dyDescent="0.2">
      <c r="A1" s="23"/>
      <c r="B1" s="24"/>
      <c r="C1" s="1"/>
      <c r="D1" s="1"/>
      <c r="E1" s="21"/>
      <c r="F1" s="1"/>
      <c r="G1" s="1"/>
      <c r="H1" s="2"/>
      <c r="I1" s="1"/>
      <c r="J1" s="1"/>
      <c r="K1" s="1"/>
      <c r="L1" s="1"/>
      <c r="M1" s="24"/>
      <c r="N1" s="1"/>
      <c r="O1" s="1"/>
      <c r="P1" s="1"/>
      <c r="Q1" s="24"/>
      <c r="R1" s="24"/>
      <c r="S1" s="23"/>
      <c r="T1" s="23"/>
      <c r="U1" s="23"/>
      <c r="V1" s="23"/>
      <c r="W1" s="23"/>
      <c r="X1" s="23"/>
      <c r="Y1" s="23"/>
      <c r="Z1" s="23"/>
    </row>
    <row r="2" spans="1:27" ht="57.75" customHeight="1" x14ac:dyDescent="0.2">
      <c r="A2" s="23"/>
      <c r="B2" s="24"/>
      <c r="C2" s="64" t="e" vm="1">
        <v>#VALUE!</v>
      </c>
      <c r="D2" s="64"/>
      <c r="E2" s="64"/>
      <c r="F2" s="64"/>
      <c r="G2" s="64"/>
      <c r="H2" s="64"/>
      <c r="I2" s="35"/>
      <c r="J2" s="1"/>
      <c r="K2" s="1"/>
      <c r="L2" s="1"/>
      <c r="M2" s="24"/>
      <c r="N2" s="1"/>
      <c r="O2" s="1"/>
      <c r="P2" s="1"/>
      <c r="Q2" s="24"/>
      <c r="R2" s="24"/>
      <c r="S2" s="23"/>
      <c r="T2" s="23"/>
      <c r="U2" s="23"/>
      <c r="V2" s="23"/>
      <c r="W2" s="23"/>
      <c r="X2" s="23"/>
      <c r="Y2" s="23"/>
      <c r="Z2" s="23"/>
    </row>
    <row r="3" spans="1:27" ht="16" x14ac:dyDescent="0.2">
      <c r="B3" s="3"/>
      <c r="C3" s="64"/>
      <c r="D3" s="64"/>
      <c r="E3" s="64"/>
      <c r="F3" s="64"/>
      <c r="G3" s="64"/>
      <c r="H3" s="64"/>
      <c r="I3" s="26"/>
      <c r="J3" s="1"/>
      <c r="K3" s="34"/>
    </row>
    <row r="4" spans="1:27" ht="9" customHeight="1" x14ac:dyDescent="0.2">
      <c r="B4" s="3"/>
      <c r="C4" s="4"/>
      <c r="D4" s="4"/>
      <c r="E4" s="5"/>
      <c r="F4" s="3"/>
      <c r="G4" s="3"/>
    </row>
    <row r="5" spans="1:27" ht="33" customHeight="1" x14ac:dyDescent="0.2">
      <c r="A5" s="23"/>
      <c r="B5" s="40"/>
      <c r="C5" s="45" t="s">
        <v>15</v>
      </c>
      <c r="D5" s="46"/>
      <c r="E5" s="46"/>
      <c r="F5" s="47"/>
      <c r="G5" s="47"/>
      <c r="H5" s="48"/>
      <c r="I5" s="47"/>
      <c r="J5" s="47"/>
      <c r="K5" s="49"/>
      <c r="L5" s="47"/>
      <c r="M5" s="50"/>
      <c r="N5" s="47"/>
      <c r="O5" s="51"/>
      <c r="P5" s="52" t="s">
        <v>15</v>
      </c>
      <c r="Q5" s="50"/>
      <c r="R5" s="24"/>
      <c r="S5" s="61"/>
      <c r="T5" s="61"/>
      <c r="U5" s="62" t="s">
        <v>4</v>
      </c>
      <c r="V5" s="62" t="s">
        <v>5</v>
      </c>
      <c r="W5" s="62" t="s">
        <v>6</v>
      </c>
      <c r="X5" s="63"/>
      <c r="Y5" s="23"/>
      <c r="Z5" s="23"/>
    </row>
    <row r="6" spans="1:27" ht="55.5" customHeight="1" x14ac:dyDescent="0.2">
      <c r="A6" s="29"/>
      <c r="B6" s="53"/>
      <c r="C6" s="58" t="s">
        <v>16</v>
      </c>
      <c r="D6" s="58" t="s">
        <v>17</v>
      </c>
      <c r="E6" s="59" t="s">
        <v>18</v>
      </c>
      <c r="F6" s="58" t="s">
        <v>19</v>
      </c>
      <c r="G6" s="58" t="s">
        <v>20</v>
      </c>
      <c r="H6" s="60" t="s">
        <v>21</v>
      </c>
      <c r="I6" s="58" t="s">
        <v>22</v>
      </c>
      <c r="J6" s="58" t="s">
        <v>23</v>
      </c>
      <c r="K6" s="58" t="s">
        <v>31</v>
      </c>
      <c r="L6" s="58" t="s">
        <v>24</v>
      </c>
      <c r="M6" s="50"/>
      <c r="N6" s="58" t="s">
        <v>25</v>
      </c>
      <c r="O6" s="58" t="s">
        <v>26</v>
      </c>
      <c r="P6" s="58" t="s">
        <v>27</v>
      </c>
      <c r="Q6" s="50"/>
      <c r="R6" s="29"/>
      <c r="S6" s="61"/>
      <c r="T6" s="58" t="str">
        <f t="shared" ref="T6:T18" si="0">I6</f>
        <v>Annual Sales Volume</v>
      </c>
      <c r="U6" s="58" t="s">
        <v>27</v>
      </c>
      <c r="V6" s="58" t="s">
        <v>27</v>
      </c>
      <c r="W6" s="58" t="s">
        <v>27</v>
      </c>
      <c r="X6" s="63"/>
      <c r="Y6" s="29"/>
      <c r="Z6" s="29"/>
      <c r="AA6" s="30"/>
    </row>
    <row r="7" spans="1:27" ht="21" x14ac:dyDescent="0.2">
      <c r="A7" s="23"/>
      <c r="B7" s="40"/>
      <c r="C7" s="16">
        <f>'Commission Structures'!$F$9</f>
        <v>0</v>
      </c>
      <c r="D7" s="16">
        <f>'Commission Structures'!$F$11</f>
        <v>0</v>
      </c>
      <c r="E7" s="17">
        <f>'Commission Structures'!$F$10</f>
        <v>0</v>
      </c>
      <c r="F7" s="16">
        <f>'Commission Structures'!$F$14</f>
        <v>0</v>
      </c>
      <c r="G7" s="17">
        <f>'Commission Structures'!$F$15</f>
        <v>0</v>
      </c>
      <c r="H7" s="19">
        <f>'Commission Structures'!$F$13</f>
        <v>0</v>
      </c>
      <c r="I7" s="57">
        <v>1000000</v>
      </c>
      <c r="J7" s="16">
        <f t="shared" ref="J7:J18" si="1">IF(F7=0,I7*H7*(1-E7),IF(I7*H7*(1-E7)&gt;F7,F7+((I7*H7*(1-E7)-F7)/(1-E7)*(1-G7)),I7*H7*(1-E7)))</f>
        <v>0</v>
      </c>
      <c r="K7" s="18" t="e">
        <f>ROUND(I7/'Commission Structures'!$F$12,0)</f>
        <v>#DIV/0!</v>
      </c>
      <c r="L7" s="36" t="e">
        <f>(C7*12)+J7+(D7*K7)</f>
        <v>#DIV/0!</v>
      </c>
      <c r="M7" s="50"/>
      <c r="N7" s="16">
        <f>'Commission Structures'!$F$7*12</f>
        <v>0</v>
      </c>
      <c r="O7" s="16">
        <f>(I7*H7*0.01)</f>
        <v>0</v>
      </c>
      <c r="P7" s="20" t="e">
        <f>L7-(N7+O7)</f>
        <v>#DIV/0!</v>
      </c>
      <c r="Q7" s="50"/>
      <c r="R7" s="23"/>
      <c r="S7" s="61"/>
      <c r="T7" s="16">
        <f t="shared" si="0"/>
        <v>1000000</v>
      </c>
      <c r="U7" s="20" t="e">
        <f t="shared" ref="U7:U18" si="2">P7</f>
        <v>#DIV/0!</v>
      </c>
      <c r="V7" s="20" t="e">
        <f t="shared" ref="V7:V18" si="3">P23</f>
        <v>#DIV/0!</v>
      </c>
      <c r="W7" s="20" t="e">
        <f t="shared" ref="W7:W18" si="4">P39</f>
        <v>#DIV/0!</v>
      </c>
      <c r="X7" s="63"/>
      <c r="Y7" s="23"/>
      <c r="Z7" s="23"/>
      <c r="AA7" s="28"/>
    </row>
    <row r="8" spans="1:27" ht="21" x14ac:dyDescent="0.2">
      <c r="A8" s="23"/>
      <c r="B8" s="40"/>
      <c r="C8" s="16">
        <f>'Commission Structures'!$F$9</f>
        <v>0</v>
      </c>
      <c r="D8" s="16">
        <f>'Commission Structures'!$F$11</f>
        <v>0</v>
      </c>
      <c r="E8" s="17">
        <f>'Commission Structures'!$F$10</f>
        <v>0</v>
      </c>
      <c r="F8" s="16">
        <f>'Commission Structures'!$F$14</f>
        <v>0</v>
      </c>
      <c r="G8" s="17">
        <f>'Commission Structures'!$F$15</f>
        <v>0</v>
      </c>
      <c r="H8" s="19">
        <f>'Commission Structures'!$F$13</f>
        <v>0</v>
      </c>
      <c r="I8" s="57">
        <f>I7+500000</f>
        <v>1500000</v>
      </c>
      <c r="J8" s="16">
        <f t="shared" si="1"/>
        <v>0</v>
      </c>
      <c r="K8" s="18" t="e">
        <f>ROUND(I8/'Commission Structures'!$F$12,0)</f>
        <v>#DIV/0!</v>
      </c>
      <c r="L8" s="36" t="e">
        <f t="shared" ref="L8:L18" si="5">(C8*12)+J8+(D8*K8)</f>
        <v>#DIV/0!</v>
      </c>
      <c r="M8" s="50"/>
      <c r="N8" s="16">
        <f>'Commission Structures'!$F$7*12</f>
        <v>0</v>
      </c>
      <c r="O8" s="16">
        <f t="shared" ref="O8:O18" si="6">(I8*H8*0.01)</f>
        <v>0</v>
      </c>
      <c r="P8" s="20" t="e">
        <f t="shared" ref="P8:P18" si="7">L8-(N8+O8)</f>
        <v>#DIV/0!</v>
      </c>
      <c r="Q8" s="50"/>
      <c r="R8" s="23"/>
      <c r="S8" s="61"/>
      <c r="T8" s="16">
        <f t="shared" si="0"/>
        <v>1500000</v>
      </c>
      <c r="U8" s="20" t="e">
        <f t="shared" si="2"/>
        <v>#DIV/0!</v>
      </c>
      <c r="V8" s="20" t="e">
        <f t="shared" si="3"/>
        <v>#DIV/0!</v>
      </c>
      <c r="W8" s="20" t="e">
        <f t="shared" si="4"/>
        <v>#DIV/0!</v>
      </c>
      <c r="X8" s="63"/>
      <c r="Y8" s="23"/>
      <c r="Z8" s="23"/>
      <c r="AA8" s="28"/>
    </row>
    <row r="9" spans="1:27" ht="21" x14ac:dyDescent="0.2">
      <c r="A9" s="23"/>
      <c r="B9" s="40"/>
      <c r="C9" s="16">
        <f>'Commission Structures'!$F$9</f>
        <v>0</v>
      </c>
      <c r="D9" s="16">
        <f>'Commission Structures'!$F$11</f>
        <v>0</v>
      </c>
      <c r="E9" s="17">
        <f>'Commission Structures'!$F$10</f>
        <v>0</v>
      </c>
      <c r="F9" s="16">
        <f>'Commission Structures'!$F$14</f>
        <v>0</v>
      </c>
      <c r="G9" s="17">
        <f>'Commission Structures'!$F$15</f>
        <v>0</v>
      </c>
      <c r="H9" s="19">
        <f>'Commission Structures'!$F$13</f>
        <v>0</v>
      </c>
      <c r="I9" s="57">
        <f t="shared" ref="I9:I18" si="8">I8+500000</f>
        <v>2000000</v>
      </c>
      <c r="J9" s="16">
        <f t="shared" si="1"/>
        <v>0</v>
      </c>
      <c r="K9" s="18" t="e">
        <f>ROUND(I9/'Commission Structures'!$F$12,0)</f>
        <v>#DIV/0!</v>
      </c>
      <c r="L9" s="36" t="e">
        <f t="shared" si="5"/>
        <v>#DIV/0!</v>
      </c>
      <c r="M9" s="50"/>
      <c r="N9" s="16">
        <f>'Commission Structures'!$F$7*12</f>
        <v>0</v>
      </c>
      <c r="O9" s="16">
        <f t="shared" si="6"/>
        <v>0</v>
      </c>
      <c r="P9" s="20" t="e">
        <f t="shared" si="7"/>
        <v>#DIV/0!</v>
      </c>
      <c r="Q9" s="50"/>
      <c r="R9" s="23"/>
      <c r="S9" s="61"/>
      <c r="T9" s="16">
        <f t="shared" si="0"/>
        <v>2000000</v>
      </c>
      <c r="U9" s="20" t="e">
        <f t="shared" si="2"/>
        <v>#DIV/0!</v>
      </c>
      <c r="V9" s="20" t="e">
        <f t="shared" si="3"/>
        <v>#DIV/0!</v>
      </c>
      <c r="W9" s="20" t="e">
        <f t="shared" si="4"/>
        <v>#DIV/0!</v>
      </c>
      <c r="X9" s="63"/>
      <c r="Y9" s="23"/>
      <c r="Z9" s="23"/>
      <c r="AA9" s="28"/>
    </row>
    <row r="10" spans="1:27" ht="21" x14ac:dyDescent="0.2">
      <c r="A10" s="23"/>
      <c r="B10" s="40"/>
      <c r="C10" s="16">
        <f>'Commission Structures'!$F$9</f>
        <v>0</v>
      </c>
      <c r="D10" s="16">
        <f>'Commission Structures'!$F$11</f>
        <v>0</v>
      </c>
      <c r="E10" s="17">
        <f>'Commission Structures'!$F$10</f>
        <v>0</v>
      </c>
      <c r="F10" s="16">
        <f>'Commission Structures'!$F$14</f>
        <v>0</v>
      </c>
      <c r="G10" s="17">
        <f>'Commission Structures'!$F$15</f>
        <v>0</v>
      </c>
      <c r="H10" s="19">
        <f>'Commission Structures'!$F$13</f>
        <v>0</v>
      </c>
      <c r="I10" s="57">
        <f t="shared" si="8"/>
        <v>2500000</v>
      </c>
      <c r="J10" s="16">
        <f t="shared" si="1"/>
        <v>0</v>
      </c>
      <c r="K10" s="18" t="e">
        <f>ROUND(I10/'Commission Structures'!$F$12,0)</f>
        <v>#DIV/0!</v>
      </c>
      <c r="L10" s="36" t="e">
        <f t="shared" si="5"/>
        <v>#DIV/0!</v>
      </c>
      <c r="M10" s="50"/>
      <c r="N10" s="16">
        <f>'Commission Structures'!$F$7*12</f>
        <v>0</v>
      </c>
      <c r="O10" s="16">
        <f t="shared" si="6"/>
        <v>0</v>
      </c>
      <c r="P10" s="20" t="e">
        <f t="shared" si="7"/>
        <v>#DIV/0!</v>
      </c>
      <c r="Q10" s="50"/>
      <c r="R10" s="23"/>
      <c r="S10" s="61"/>
      <c r="T10" s="16">
        <f t="shared" si="0"/>
        <v>2500000</v>
      </c>
      <c r="U10" s="20" t="e">
        <f t="shared" si="2"/>
        <v>#DIV/0!</v>
      </c>
      <c r="V10" s="20" t="e">
        <f t="shared" si="3"/>
        <v>#DIV/0!</v>
      </c>
      <c r="W10" s="20" t="e">
        <f t="shared" si="4"/>
        <v>#DIV/0!</v>
      </c>
      <c r="X10" s="63"/>
      <c r="Y10" s="23"/>
      <c r="Z10" s="23"/>
      <c r="AA10" s="28"/>
    </row>
    <row r="11" spans="1:27" ht="21" x14ac:dyDescent="0.2">
      <c r="A11" s="23"/>
      <c r="B11" s="40"/>
      <c r="C11" s="16">
        <f>'Commission Structures'!$F$9</f>
        <v>0</v>
      </c>
      <c r="D11" s="16">
        <f>'Commission Structures'!$F$11</f>
        <v>0</v>
      </c>
      <c r="E11" s="17">
        <f>'Commission Structures'!$F$10</f>
        <v>0</v>
      </c>
      <c r="F11" s="16">
        <f>'Commission Structures'!$F$14</f>
        <v>0</v>
      </c>
      <c r="G11" s="17">
        <f>'Commission Structures'!$F$15</f>
        <v>0</v>
      </c>
      <c r="H11" s="19">
        <f>'Commission Structures'!$F$13</f>
        <v>0</v>
      </c>
      <c r="I11" s="57">
        <f t="shared" si="8"/>
        <v>3000000</v>
      </c>
      <c r="J11" s="16">
        <f t="shared" si="1"/>
        <v>0</v>
      </c>
      <c r="K11" s="18" t="e">
        <f>ROUND(I11/'Commission Structures'!$F$12,0)</f>
        <v>#DIV/0!</v>
      </c>
      <c r="L11" s="36" t="e">
        <f t="shared" si="5"/>
        <v>#DIV/0!</v>
      </c>
      <c r="M11" s="50"/>
      <c r="N11" s="16">
        <f>'Commission Structures'!$F$7*12</f>
        <v>0</v>
      </c>
      <c r="O11" s="16">
        <f t="shared" si="6"/>
        <v>0</v>
      </c>
      <c r="P11" s="20" t="e">
        <f t="shared" si="7"/>
        <v>#DIV/0!</v>
      </c>
      <c r="Q11" s="50"/>
      <c r="R11" s="23"/>
      <c r="S11" s="61"/>
      <c r="T11" s="16">
        <f t="shared" si="0"/>
        <v>3000000</v>
      </c>
      <c r="U11" s="20" t="e">
        <f t="shared" si="2"/>
        <v>#DIV/0!</v>
      </c>
      <c r="V11" s="20" t="e">
        <f t="shared" si="3"/>
        <v>#DIV/0!</v>
      </c>
      <c r="W11" s="20" t="e">
        <f t="shared" si="4"/>
        <v>#DIV/0!</v>
      </c>
      <c r="X11" s="63"/>
      <c r="Y11" s="23"/>
      <c r="Z11" s="23"/>
      <c r="AA11" s="28"/>
    </row>
    <row r="12" spans="1:27" ht="21" x14ac:dyDescent="0.2">
      <c r="A12" s="23"/>
      <c r="B12" s="40"/>
      <c r="C12" s="16">
        <f>'Commission Structures'!$F$9</f>
        <v>0</v>
      </c>
      <c r="D12" s="16">
        <f>'Commission Structures'!$F$11</f>
        <v>0</v>
      </c>
      <c r="E12" s="17">
        <f>'Commission Structures'!$F$10</f>
        <v>0</v>
      </c>
      <c r="F12" s="16">
        <f>'Commission Structures'!$F$14</f>
        <v>0</v>
      </c>
      <c r="G12" s="17">
        <f>'Commission Structures'!$F$15</f>
        <v>0</v>
      </c>
      <c r="H12" s="19">
        <f>'Commission Structures'!$F$13</f>
        <v>0</v>
      </c>
      <c r="I12" s="57">
        <f t="shared" si="8"/>
        <v>3500000</v>
      </c>
      <c r="J12" s="16">
        <f t="shared" si="1"/>
        <v>0</v>
      </c>
      <c r="K12" s="18" t="e">
        <f>ROUND(I12/'Commission Structures'!$F$12,0)</f>
        <v>#DIV/0!</v>
      </c>
      <c r="L12" s="36" t="e">
        <f t="shared" si="5"/>
        <v>#DIV/0!</v>
      </c>
      <c r="M12" s="50"/>
      <c r="N12" s="16">
        <f>'Commission Structures'!$F$7*12</f>
        <v>0</v>
      </c>
      <c r="O12" s="16">
        <f t="shared" si="6"/>
        <v>0</v>
      </c>
      <c r="P12" s="20" t="e">
        <f t="shared" si="7"/>
        <v>#DIV/0!</v>
      </c>
      <c r="Q12" s="50"/>
      <c r="R12" s="23"/>
      <c r="S12" s="61"/>
      <c r="T12" s="16">
        <f t="shared" si="0"/>
        <v>3500000</v>
      </c>
      <c r="U12" s="20" t="e">
        <f t="shared" si="2"/>
        <v>#DIV/0!</v>
      </c>
      <c r="V12" s="20" t="e">
        <f t="shared" si="3"/>
        <v>#DIV/0!</v>
      </c>
      <c r="W12" s="20" t="e">
        <f t="shared" si="4"/>
        <v>#DIV/0!</v>
      </c>
      <c r="X12" s="63"/>
      <c r="Y12" s="23"/>
      <c r="Z12" s="23"/>
      <c r="AA12" s="28"/>
    </row>
    <row r="13" spans="1:27" ht="21" x14ac:dyDescent="0.2">
      <c r="A13" s="23"/>
      <c r="B13" s="40"/>
      <c r="C13" s="16">
        <f>'Commission Structures'!$F$9</f>
        <v>0</v>
      </c>
      <c r="D13" s="16">
        <f>'Commission Structures'!$F$11</f>
        <v>0</v>
      </c>
      <c r="E13" s="17">
        <f>'Commission Structures'!$F$10</f>
        <v>0</v>
      </c>
      <c r="F13" s="16">
        <f>'Commission Structures'!$F$14</f>
        <v>0</v>
      </c>
      <c r="G13" s="17">
        <f>'Commission Structures'!$F$15</f>
        <v>0</v>
      </c>
      <c r="H13" s="19">
        <f>'Commission Structures'!$F$13</f>
        <v>0</v>
      </c>
      <c r="I13" s="57">
        <f t="shared" si="8"/>
        <v>4000000</v>
      </c>
      <c r="J13" s="16">
        <f t="shared" si="1"/>
        <v>0</v>
      </c>
      <c r="K13" s="18" t="e">
        <f>ROUND(I13/'Commission Structures'!$F$12,0)</f>
        <v>#DIV/0!</v>
      </c>
      <c r="L13" s="36" t="e">
        <f t="shared" si="5"/>
        <v>#DIV/0!</v>
      </c>
      <c r="M13" s="50"/>
      <c r="N13" s="16">
        <f>'Commission Structures'!$F$7*12</f>
        <v>0</v>
      </c>
      <c r="O13" s="16">
        <f t="shared" si="6"/>
        <v>0</v>
      </c>
      <c r="P13" s="20" t="e">
        <f t="shared" si="7"/>
        <v>#DIV/0!</v>
      </c>
      <c r="Q13" s="50"/>
      <c r="R13" s="23"/>
      <c r="S13" s="61"/>
      <c r="T13" s="16">
        <f t="shared" si="0"/>
        <v>4000000</v>
      </c>
      <c r="U13" s="20" t="e">
        <f t="shared" si="2"/>
        <v>#DIV/0!</v>
      </c>
      <c r="V13" s="20" t="e">
        <f t="shared" si="3"/>
        <v>#DIV/0!</v>
      </c>
      <c r="W13" s="20" t="e">
        <f t="shared" si="4"/>
        <v>#DIV/0!</v>
      </c>
      <c r="X13" s="63"/>
      <c r="Y13" s="23"/>
      <c r="Z13" s="23"/>
      <c r="AA13" s="28"/>
    </row>
    <row r="14" spans="1:27" ht="21" x14ac:dyDescent="0.2">
      <c r="A14" s="23"/>
      <c r="B14" s="40"/>
      <c r="C14" s="16">
        <f>'Commission Structures'!$F$9</f>
        <v>0</v>
      </c>
      <c r="D14" s="16">
        <f>'Commission Structures'!$F$11</f>
        <v>0</v>
      </c>
      <c r="E14" s="17">
        <f>'Commission Structures'!$F$10</f>
        <v>0</v>
      </c>
      <c r="F14" s="16">
        <f>'Commission Structures'!$F$14</f>
        <v>0</v>
      </c>
      <c r="G14" s="17">
        <f>'Commission Structures'!$F$15</f>
        <v>0</v>
      </c>
      <c r="H14" s="19">
        <f>'Commission Structures'!$F$13</f>
        <v>0</v>
      </c>
      <c r="I14" s="57">
        <f t="shared" si="8"/>
        <v>4500000</v>
      </c>
      <c r="J14" s="16">
        <f t="shared" si="1"/>
        <v>0</v>
      </c>
      <c r="K14" s="18" t="e">
        <f>ROUND(I14/'Commission Structures'!$F$12,0)</f>
        <v>#DIV/0!</v>
      </c>
      <c r="L14" s="36" t="e">
        <f t="shared" si="5"/>
        <v>#DIV/0!</v>
      </c>
      <c r="M14" s="50"/>
      <c r="N14" s="16">
        <f>'Commission Structures'!$F$7*12</f>
        <v>0</v>
      </c>
      <c r="O14" s="16">
        <f t="shared" si="6"/>
        <v>0</v>
      </c>
      <c r="P14" s="20" t="e">
        <f t="shared" si="7"/>
        <v>#DIV/0!</v>
      </c>
      <c r="Q14" s="50"/>
      <c r="R14" s="23"/>
      <c r="S14" s="61"/>
      <c r="T14" s="16">
        <f t="shared" si="0"/>
        <v>4500000</v>
      </c>
      <c r="U14" s="20" t="e">
        <f t="shared" si="2"/>
        <v>#DIV/0!</v>
      </c>
      <c r="V14" s="20" t="e">
        <f t="shared" si="3"/>
        <v>#DIV/0!</v>
      </c>
      <c r="W14" s="20" t="e">
        <f t="shared" si="4"/>
        <v>#DIV/0!</v>
      </c>
      <c r="X14" s="63"/>
      <c r="Y14" s="23"/>
      <c r="Z14" s="23"/>
      <c r="AA14" s="28"/>
    </row>
    <row r="15" spans="1:27" ht="21" x14ac:dyDescent="0.2">
      <c r="A15" s="23"/>
      <c r="B15" s="40"/>
      <c r="C15" s="16">
        <f>'Commission Structures'!$F$9</f>
        <v>0</v>
      </c>
      <c r="D15" s="16">
        <f>'Commission Structures'!$F$11</f>
        <v>0</v>
      </c>
      <c r="E15" s="17">
        <f>'Commission Structures'!$F$10</f>
        <v>0</v>
      </c>
      <c r="F15" s="16">
        <f>'Commission Structures'!$F$14</f>
        <v>0</v>
      </c>
      <c r="G15" s="17">
        <f>'Commission Structures'!$F$15</f>
        <v>0</v>
      </c>
      <c r="H15" s="19">
        <f>'Commission Structures'!$F$13</f>
        <v>0</v>
      </c>
      <c r="I15" s="57">
        <f t="shared" si="8"/>
        <v>5000000</v>
      </c>
      <c r="J15" s="16">
        <f t="shared" si="1"/>
        <v>0</v>
      </c>
      <c r="K15" s="18" t="e">
        <f>ROUND(I15/'Commission Structures'!$F$12,0)</f>
        <v>#DIV/0!</v>
      </c>
      <c r="L15" s="36" t="e">
        <f t="shared" si="5"/>
        <v>#DIV/0!</v>
      </c>
      <c r="M15" s="50"/>
      <c r="N15" s="16">
        <f>'Commission Structures'!$F$7*12</f>
        <v>0</v>
      </c>
      <c r="O15" s="16">
        <f t="shared" si="6"/>
        <v>0</v>
      </c>
      <c r="P15" s="20" t="e">
        <f t="shared" si="7"/>
        <v>#DIV/0!</v>
      </c>
      <c r="Q15" s="50"/>
      <c r="R15" s="23"/>
      <c r="S15" s="61"/>
      <c r="T15" s="16">
        <f t="shared" si="0"/>
        <v>5000000</v>
      </c>
      <c r="U15" s="20" t="e">
        <f t="shared" si="2"/>
        <v>#DIV/0!</v>
      </c>
      <c r="V15" s="20" t="e">
        <f t="shared" si="3"/>
        <v>#DIV/0!</v>
      </c>
      <c r="W15" s="20" t="e">
        <f t="shared" si="4"/>
        <v>#DIV/0!</v>
      </c>
      <c r="X15" s="63"/>
      <c r="Y15" s="23"/>
      <c r="Z15" s="23"/>
      <c r="AA15" s="28"/>
    </row>
    <row r="16" spans="1:27" ht="21" x14ac:dyDescent="0.2">
      <c r="A16" s="23"/>
      <c r="B16" s="40"/>
      <c r="C16" s="16">
        <f>'Commission Structures'!$F$9</f>
        <v>0</v>
      </c>
      <c r="D16" s="16">
        <f>'Commission Structures'!$F$11</f>
        <v>0</v>
      </c>
      <c r="E16" s="17">
        <f>'Commission Structures'!$F$10</f>
        <v>0</v>
      </c>
      <c r="F16" s="16">
        <f>'Commission Structures'!$F$14</f>
        <v>0</v>
      </c>
      <c r="G16" s="17">
        <f>'Commission Structures'!$F$15</f>
        <v>0</v>
      </c>
      <c r="H16" s="19">
        <f>'Commission Structures'!$F$13</f>
        <v>0</v>
      </c>
      <c r="I16" s="57">
        <f t="shared" si="8"/>
        <v>5500000</v>
      </c>
      <c r="J16" s="16">
        <f t="shared" si="1"/>
        <v>0</v>
      </c>
      <c r="K16" s="18" t="e">
        <f>ROUND(I16/'Commission Structures'!$F$12,0)</f>
        <v>#DIV/0!</v>
      </c>
      <c r="L16" s="36" t="e">
        <f t="shared" si="5"/>
        <v>#DIV/0!</v>
      </c>
      <c r="M16" s="50"/>
      <c r="N16" s="16">
        <f>'Commission Structures'!$F$7*12</f>
        <v>0</v>
      </c>
      <c r="O16" s="16">
        <f t="shared" si="6"/>
        <v>0</v>
      </c>
      <c r="P16" s="20" t="e">
        <f t="shared" si="7"/>
        <v>#DIV/0!</v>
      </c>
      <c r="Q16" s="50"/>
      <c r="R16" s="23"/>
      <c r="S16" s="61"/>
      <c r="T16" s="16">
        <f t="shared" si="0"/>
        <v>5500000</v>
      </c>
      <c r="U16" s="20" t="e">
        <f t="shared" si="2"/>
        <v>#DIV/0!</v>
      </c>
      <c r="V16" s="20" t="e">
        <f t="shared" si="3"/>
        <v>#DIV/0!</v>
      </c>
      <c r="W16" s="20" t="e">
        <f t="shared" si="4"/>
        <v>#DIV/0!</v>
      </c>
      <c r="X16" s="63"/>
      <c r="Y16" s="23"/>
      <c r="Z16" s="23"/>
      <c r="AA16" s="28"/>
    </row>
    <row r="17" spans="1:27" ht="21" x14ac:dyDescent="0.2">
      <c r="A17" s="23"/>
      <c r="B17" s="40"/>
      <c r="C17" s="16">
        <f>'Commission Structures'!$F$9</f>
        <v>0</v>
      </c>
      <c r="D17" s="16">
        <f>'Commission Structures'!$F$11</f>
        <v>0</v>
      </c>
      <c r="E17" s="17">
        <f>'Commission Structures'!$F$10</f>
        <v>0</v>
      </c>
      <c r="F17" s="16">
        <f>'Commission Structures'!$F$14</f>
        <v>0</v>
      </c>
      <c r="G17" s="17">
        <f>'Commission Structures'!$F$15</f>
        <v>0</v>
      </c>
      <c r="H17" s="19">
        <f>'Commission Structures'!$F$13</f>
        <v>0</v>
      </c>
      <c r="I17" s="57">
        <f t="shared" si="8"/>
        <v>6000000</v>
      </c>
      <c r="J17" s="16">
        <f t="shared" si="1"/>
        <v>0</v>
      </c>
      <c r="K17" s="18" t="e">
        <f>ROUND(I17/'Commission Structures'!$F$12,0)</f>
        <v>#DIV/0!</v>
      </c>
      <c r="L17" s="36" t="e">
        <f t="shared" si="5"/>
        <v>#DIV/0!</v>
      </c>
      <c r="M17" s="50"/>
      <c r="N17" s="16">
        <f>'Commission Structures'!$F$7*12</f>
        <v>0</v>
      </c>
      <c r="O17" s="16">
        <f t="shared" si="6"/>
        <v>0</v>
      </c>
      <c r="P17" s="20" t="e">
        <f t="shared" si="7"/>
        <v>#DIV/0!</v>
      </c>
      <c r="Q17" s="50"/>
      <c r="R17" s="23"/>
      <c r="S17" s="61"/>
      <c r="T17" s="16">
        <f t="shared" si="0"/>
        <v>6000000</v>
      </c>
      <c r="U17" s="20" t="e">
        <f t="shared" si="2"/>
        <v>#DIV/0!</v>
      </c>
      <c r="V17" s="20" t="e">
        <f t="shared" si="3"/>
        <v>#DIV/0!</v>
      </c>
      <c r="W17" s="20" t="e">
        <f t="shared" si="4"/>
        <v>#DIV/0!</v>
      </c>
      <c r="X17" s="63"/>
      <c r="Y17" s="23"/>
      <c r="Z17" s="23"/>
      <c r="AA17" s="28"/>
    </row>
    <row r="18" spans="1:27" ht="21" x14ac:dyDescent="0.2">
      <c r="A18" s="23"/>
      <c r="B18" s="40"/>
      <c r="C18" s="16">
        <f>'Commission Structures'!$F$9</f>
        <v>0</v>
      </c>
      <c r="D18" s="16">
        <f>'Commission Structures'!$F$11</f>
        <v>0</v>
      </c>
      <c r="E18" s="17">
        <f>'Commission Structures'!$F$10</f>
        <v>0</v>
      </c>
      <c r="F18" s="16">
        <f>'Commission Structures'!$F$14</f>
        <v>0</v>
      </c>
      <c r="G18" s="17">
        <f>'Commission Structures'!$F$15</f>
        <v>0</v>
      </c>
      <c r="H18" s="19">
        <f>'Commission Structures'!$F$13</f>
        <v>0</v>
      </c>
      <c r="I18" s="57">
        <f t="shared" si="8"/>
        <v>6500000</v>
      </c>
      <c r="J18" s="16">
        <f t="shared" si="1"/>
        <v>0</v>
      </c>
      <c r="K18" s="18" t="e">
        <f>ROUND(I18/'Commission Structures'!$F$12,0)</f>
        <v>#DIV/0!</v>
      </c>
      <c r="L18" s="36" t="e">
        <f t="shared" si="5"/>
        <v>#DIV/0!</v>
      </c>
      <c r="M18" s="50"/>
      <c r="N18" s="16">
        <f>'Commission Structures'!$F$7*12</f>
        <v>0</v>
      </c>
      <c r="O18" s="16">
        <f t="shared" si="6"/>
        <v>0</v>
      </c>
      <c r="P18" s="20" t="e">
        <f t="shared" si="7"/>
        <v>#DIV/0!</v>
      </c>
      <c r="Q18" s="50"/>
      <c r="R18" s="23"/>
      <c r="S18" s="61"/>
      <c r="T18" s="16">
        <f t="shared" si="0"/>
        <v>6500000</v>
      </c>
      <c r="U18" s="20" t="e">
        <f t="shared" si="2"/>
        <v>#DIV/0!</v>
      </c>
      <c r="V18" s="20" t="e">
        <f t="shared" si="3"/>
        <v>#DIV/0!</v>
      </c>
      <c r="W18" s="20" t="e">
        <f t="shared" si="4"/>
        <v>#DIV/0!</v>
      </c>
      <c r="X18" s="63"/>
      <c r="Y18" s="23"/>
      <c r="Z18" s="23"/>
      <c r="AA18" s="28"/>
    </row>
    <row r="19" spans="1:27" ht="15" customHeight="1" x14ac:dyDescent="0.2">
      <c r="A19" s="23"/>
      <c r="B19" s="40"/>
      <c r="C19" s="50"/>
      <c r="D19" s="50"/>
      <c r="E19" s="54"/>
      <c r="F19" s="50"/>
      <c r="G19" s="50"/>
      <c r="H19" s="55"/>
      <c r="I19" s="50"/>
      <c r="J19" s="50"/>
      <c r="K19" s="56"/>
      <c r="L19" s="50"/>
      <c r="M19" s="50"/>
      <c r="N19" s="50"/>
      <c r="O19" s="50"/>
      <c r="P19" s="50"/>
      <c r="Q19" s="50"/>
      <c r="R19" s="24"/>
      <c r="S19" s="61"/>
      <c r="T19" s="61"/>
      <c r="U19" s="61"/>
      <c r="V19" s="63"/>
      <c r="W19" s="63"/>
      <c r="X19" s="25"/>
      <c r="Y19" s="23"/>
      <c r="Z19" s="23"/>
    </row>
    <row r="20" spans="1:27" ht="16" x14ac:dyDescent="0.2">
      <c r="A20" s="23"/>
      <c r="B20" s="24"/>
      <c r="C20" s="1"/>
      <c r="D20" s="1"/>
      <c r="E20" s="21"/>
      <c r="F20" s="1"/>
      <c r="G20" s="1"/>
      <c r="H20" s="2"/>
      <c r="I20" s="1"/>
      <c r="J20" s="1"/>
      <c r="K20" s="22"/>
      <c r="L20" s="1"/>
      <c r="M20" s="24"/>
      <c r="N20" s="1"/>
      <c r="O20" s="1"/>
      <c r="P20" s="1"/>
      <c r="Q20" s="24"/>
      <c r="R20" s="24"/>
      <c r="S20" s="23"/>
      <c r="T20" s="23"/>
      <c r="U20" s="23"/>
      <c r="V20" s="23"/>
      <c r="W20" s="23"/>
      <c r="X20" s="23"/>
      <c r="Y20" s="23"/>
      <c r="Z20" s="23"/>
    </row>
    <row r="21" spans="1:27" ht="33" customHeight="1" x14ac:dyDescent="0.2">
      <c r="A21" s="23"/>
      <c r="B21" s="40"/>
      <c r="C21" s="45" t="s">
        <v>5</v>
      </c>
      <c r="D21" s="47"/>
      <c r="E21" s="51"/>
      <c r="F21" s="47"/>
      <c r="G21" s="47"/>
      <c r="H21" s="48"/>
      <c r="I21" s="47"/>
      <c r="J21" s="47"/>
      <c r="K21" s="49"/>
      <c r="L21" s="47"/>
      <c r="M21" s="50"/>
      <c r="N21" s="47"/>
      <c r="O21" s="51"/>
      <c r="P21" s="52" t="s">
        <v>5</v>
      </c>
      <c r="Q21" s="50"/>
      <c r="R21" s="24"/>
      <c r="S21" s="23"/>
      <c r="T21" s="23"/>
      <c r="U21" s="23"/>
      <c r="V21" s="23"/>
      <c r="W21" s="23"/>
      <c r="X21" s="23"/>
      <c r="Y21" s="23"/>
      <c r="Z21" s="23"/>
    </row>
    <row r="22" spans="1:27" ht="60" customHeight="1" x14ac:dyDescent="0.2">
      <c r="A22" s="23"/>
      <c r="B22" s="53"/>
      <c r="C22" s="58" t="str">
        <f>C6</f>
        <v>Monthly Office Agent Fee</v>
      </c>
      <c r="D22" s="58" t="str">
        <f>D6</f>
        <v>Transaction Fee</v>
      </c>
      <c r="E22" s="59" t="str">
        <f t="shared" ref="E22:P22" si="9">E6</f>
        <v>Agent Commission Split</v>
      </c>
      <c r="F22" s="58" t="str">
        <f t="shared" si="9"/>
        <v>Commission Cap</v>
      </c>
      <c r="G22" s="58" t="str">
        <f t="shared" si="9"/>
        <v>Split After
Cap</v>
      </c>
      <c r="H22" s="60" t="str">
        <f t="shared" si="9"/>
        <v>Average Commission Rate</v>
      </c>
      <c r="I22" s="58" t="str">
        <f t="shared" si="9"/>
        <v>Annual Sales Volume</v>
      </c>
      <c r="J22" s="58" t="str">
        <f>J6</f>
        <v>Agent Split Contribution</v>
      </c>
      <c r="K22" s="58" t="s">
        <v>31</v>
      </c>
      <c r="L22" s="58" t="str">
        <f t="shared" si="9"/>
        <v>Annual Gross Revenue per Agent</v>
      </c>
      <c r="M22" s="50"/>
      <c r="N22" s="58" t="s">
        <v>28</v>
      </c>
      <c r="O22" s="58" t="s">
        <v>29</v>
      </c>
      <c r="P22" s="58" t="str">
        <f t="shared" si="9"/>
        <v>Annual Net Income per Agent</v>
      </c>
      <c r="Q22" s="50"/>
      <c r="R22" s="24"/>
      <c r="S22" s="23"/>
      <c r="T22" s="23"/>
      <c r="U22" s="23"/>
      <c r="V22" s="23"/>
      <c r="W22" s="23"/>
      <c r="X22" s="23"/>
      <c r="Y22" s="23"/>
      <c r="Z22" s="23"/>
    </row>
    <row r="23" spans="1:27" ht="21" x14ac:dyDescent="0.2">
      <c r="A23" s="23"/>
      <c r="B23" s="40"/>
      <c r="C23" s="16">
        <f>'Commission Structures'!$G$9</f>
        <v>0</v>
      </c>
      <c r="D23" s="16">
        <f>'Commission Structures'!$G$11</f>
        <v>0</v>
      </c>
      <c r="E23" s="17">
        <f>'Commission Structures'!$G$10</f>
        <v>0</v>
      </c>
      <c r="F23" s="16">
        <f>'Commission Structures'!$G$14</f>
        <v>0</v>
      </c>
      <c r="G23" s="17">
        <f>'Commission Structures'!$G$15</f>
        <v>0</v>
      </c>
      <c r="H23" s="19">
        <f>'Commission Structures'!$G$13</f>
        <v>0</v>
      </c>
      <c r="I23" s="16">
        <f>I7</f>
        <v>1000000</v>
      </c>
      <c r="J23" s="16">
        <f t="shared" ref="J23:J34" si="10">IF(F23=0,I23*H23*(1-E23),IF(I23*H23*(1-E23)&gt;F23,F23+((I23*H23*(1-E23)-F23)/(1-E23)*(1-G23)),I23*H23*(1-E23)))</f>
        <v>0</v>
      </c>
      <c r="K23" s="18" t="e">
        <f>ROUND(I23/'Commission Structures'!$G$12,0)</f>
        <v>#DIV/0!</v>
      </c>
      <c r="L23" s="36" t="e">
        <f>(C23*12)+J23+(D23*K23)</f>
        <v>#DIV/0!</v>
      </c>
      <c r="M23" s="50"/>
      <c r="N23" s="16" t="e">
        <f>'Commission Structures'!$G$7*12+(25*K23)</f>
        <v>#DIV/0!</v>
      </c>
      <c r="O23" s="16">
        <f>MIN(3000,I23*H23*0.05)</f>
        <v>0</v>
      </c>
      <c r="P23" s="20" t="e">
        <f t="shared" ref="P23:P34" si="11">L23-(N23+O23)</f>
        <v>#DIV/0!</v>
      </c>
      <c r="Q23" s="50"/>
      <c r="R23" s="24"/>
      <c r="S23" s="23"/>
      <c r="T23" s="23"/>
      <c r="U23" s="23"/>
      <c r="V23" s="23"/>
      <c r="W23" s="23"/>
      <c r="X23" s="23"/>
      <c r="Y23" s="23"/>
      <c r="Z23" s="23"/>
      <c r="AA23" s="26"/>
    </row>
    <row r="24" spans="1:27" ht="21" x14ac:dyDescent="0.2">
      <c r="A24" s="23"/>
      <c r="B24" s="40"/>
      <c r="C24" s="16">
        <f>'Commission Structures'!$G$9</f>
        <v>0</v>
      </c>
      <c r="D24" s="16">
        <f>'Commission Structures'!$G$11</f>
        <v>0</v>
      </c>
      <c r="E24" s="17">
        <f>'Commission Structures'!$G$10</f>
        <v>0</v>
      </c>
      <c r="F24" s="16">
        <f>'Commission Structures'!$G$14</f>
        <v>0</v>
      </c>
      <c r="G24" s="17">
        <f>'Commission Structures'!$G$15</f>
        <v>0</v>
      </c>
      <c r="H24" s="19">
        <f>'Commission Structures'!$G$13</f>
        <v>0</v>
      </c>
      <c r="I24" s="16">
        <f t="shared" ref="I24:I34" si="12">I8</f>
        <v>1500000</v>
      </c>
      <c r="J24" s="16">
        <f t="shared" si="10"/>
        <v>0</v>
      </c>
      <c r="K24" s="18" t="e">
        <f>ROUND(I24/'Commission Structures'!$G$12,0)</f>
        <v>#DIV/0!</v>
      </c>
      <c r="L24" s="36" t="e">
        <f t="shared" ref="L24:L34" si="13">(C24*12)+J24+(D24*K24)</f>
        <v>#DIV/0!</v>
      </c>
      <c r="M24" s="50"/>
      <c r="N24" s="16" t="e">
        <f>'Commission Structures'!$G$7*12+(25*K24)</f>
        <v>#DIV/0!</v>
      </c>
      <c r="O24" s="16">
        <f t="shared" ref="O24:O34" si="14">MIN(3000,I24*H24*0.05)</f>
        <v>0</v>
      </c>
      <c r="P24" s="20" t="e">
        <f t="shared" si="11"/>
        <v>#DIV/0!</v>
      </c>
      <c r="Q24" s="50"/>
      <c r="R24" s="24"/>
      <c r="S24" s="23"/>
      <c r="T24" s="23"/>
      <c r="U24" s="23"/>
      <c r="V24" s="23"/>
      <c r="W24" s="23"/>
      <c r="X24" s="23"/>
      <c r="Y24" s="23"/>
      <c r="Z24" s="23"/>
      <c r="AA24" s="26"/>
    </row>
    <row r="25" spans="1:27" ht="21" x14ac:dyDescent="0.2">
      <c r="A25" s="23"/>
      <c r="B25" s="40"/>
      <c r="C25" s="16">
        <f>'Commission Structures'!$G$9</f>
        <v>0</v>
      </c>
      <c r="D25" s="16">
        <f>'Commission Structures'!$G$11</f>
        <v>0</v>
      </c>
      <c r="E25" s="17">
        <f>'Commission Structures'!$G$10</f>
        <v>0</v>
      </c>
      <c r="F25" s="16">
        <f>'Commission Structures'!$G$14</f>
        <v>0</v>
      </c>
      <c r="G25" s="17">
        <f>'Commission Structures'!$G$15</f>
        <v>0</v>
      </c>
      <c r="H25" s="19">
        <f>'Commission Structures'!$G$13</f>
        <v>0</v>
      </c>
      <c r="I25" s="16">
        <f t="shared" si="12"/>
        <v>2000000</v>
      </c>
      <c r="J25" s="16">
        <f t="shared" si="10"/>
        <v>0</v>
      </c>
      <c r="K25" s="18" t="e">
        <f>ROUND(I25/'Commission Structures'!$G$12,0)</f>
        <v>#DIV/0!</v>
      </c>
      <c r="L25" s="36" t="e">
        <f t="shared" si="13"/>
        <v>#DIV/0!</v>
      </c>
      <c r="M25" s="50"/>
      <c r="N25" s="16" t="e">
        <f>'Commission Structures'!$G$7*12+(25*K25)</f>
        <v>#DIV/0!</v>
      </c>
      <c r="O25" s="16">
        <f t="shared" si="14"/>
        <v>0</v>
      </c>
      <c r="P25" s="20" t="e">
        <f t="shared" si="11"/>
        <v>#DIV/0!</v>
      </c>
      <c r="Q25" s="50"/>
      <c r="R25" s="24"/>
      <c r="S25" s="23"/>
      <c r="T25" s="23"/>
      <c r="U25" s="23"/>
      <c r="V25" s="23"/>
      <c r="W25" s="23"/>
      <c r="X25" s="23"/>
      <c r="Y25" s="23"/>
      <c r="Z25" s="23"/>
      <c r="AA25" s="26"/>
    </row>
    <row r="26" spans="1:27" ht="21" x14ac:dyDescent="0.2">
      <c r="A26" s="23"/>
      <c r="B26" s="40"/>
      <c r="C26" s="16">
        <f>'Commission Structures'!$G$9</f>
        <v>0</v>
      </c>
      <c r="D26" s="16">
        <f>'Commission Structures'!$G$11</f>
        <v>0</v>
      </c>
      <c r="E26" s="17">
        <f>'Commission Structures'!$G$10</f>
        <v>0</v>
      </c>
      <c r="F26" s="16">
        <f>'Commission Structures'!$G$14</f>
        <v>0</v>
      </c>
      <c r="G26" s="17">
        <f>'Commission Structures'!$G$15</f>
        <v>0</v>
      </c>
      <c r="H26" s="19">
        <f>'Commission Structures'!$G$13</f>
        <v>0</v>
      </c>
      <c r="I26" s="16">
        <f t="shared" si="12"/>
        <v>2500000</v>
      </c>
      <c r="J26" s="16">
        <f t="shared" si="10"/>
        <v>0</v>
      </c>
      <c r="K26" s="18" t="e">
        <f>ROUND(I26/'Commission Structures'!$G$12,0)</f>
        <v>#DIV/0!</v>
      </c>
      <c r="L26" s="36" t="e">
        <f t="shared" si="13"/>
        <v>#DIV/0!</v>
      </c>
      <c r="M26" s="50"/>
      <c r="N26" s="16" t="e">
        <f>'Commission Structures'!$G$7*12+(25*K26)</f>
        <v>#DIV/0!</v>
      </c>
      <c r="O26" s="16">
        <f t="shared" si="14"/>
        <v>0</v>
      </c>
      <c r="P26" s="20" t="e">
        <f t="shared" si="11"/>
        <v>#DIV/0!</v>
      </c>
      <c r="Q26" s="50"/>
      <c r="R26" s="24"/>
      <c r="S26" s="23"/>
      <c r="T26" s="23"/>
      <c r="U26" s="23"/>
      <c r="V26" s="23"/>
      <c r="W26" s="23"/>
      <c r="X26" s="23"/>
      <c r="Y26" s="23"/>
      <c r="Z26" s="23"/>
      <c r="AA26" s="26"/>
    </row>
    <row r="27" spans="1:27" ht="21" x14ac:dyDescent="0.2">
      <c r="A27" s="23"/>
      <c r="B27" s="40"/>
      <c r="C27" s="16">
        <f>'Commission Structures'!$G$9</f>
        <v>0</v>
      </c>
      <c r="D27" s="16">
        <f>'Commission Structures'!$G$11</f>
        <v>0</v>
      </c>
      <c r="E27" s="17">
        <f>'Commission Structures'!$G$10</f>
        <v>0</v>
      </c>
      <c r="F27" s="16">
        <f>'Commission Structures'!$G$14</f>
        <v>0</v>
      </c>
      <c r="G27" s="17">
        <f>'Commission Structures'!$G$15</f>
        <v>0</v>
      </c>
      <c r="H27" s="19">
        <f>'Commission Structures'!$G$13</f>
        <v>0</v>
      </c>
      <c r="I27" s="16">
        <f t="shared" si="12"/>
        <v>3000000</v>
      </c>
      <c r="J27" s="16">
        <f t="shared" si="10"/>
        <v>0</v>
      </c>
      <c r="K27" s="18" t="e">
        <f>ROUND(I27/'Commission Structures'!$G$12,0)</f>
        <v>#DIV/0!</v>
      </c>
      <c r="L27" s="36" t="e">
        <f t="shared" si="13"/>
        <v>#DIV/0!</v>
      </c>
      <c r="M27" s="50"/>
      <c r="N27" s="16" t="e">
        <f>'Commission Structures'!$G$7*12+(25*K27)</f>
        <v>#DIV/0!</v>
      </c>
      <c r="O27" s="16">
        <f t="shared" si="14"/>
        <v>0</v>
      </c>
      <c r="P27" s="20" t="e">
        <f t="shared" si="11"/>
        <v>#DIV/0!</v>
      </c>
      <c r="Q27" s="50"/>
      <c r="R27" s="24"/>
      <c r="S27" s="23"/>
      <c r="T27" s="23"/>
      <c r="U27" s="23"/>
      <c r="V27" s="23"/>
      <c r="W27" s="23"/>
      <c r="X27" s="23"/>
      <c r="Y27" s="23"/>
      <c r="Z27" s="23"/>
      <c r="AA27" s="26"/>
    </row>
    <row r="28" spans="1:27" ht="21" x14ac:dyDescent="0.2">
      <c r="A28" s="23"/>
      <c r="B28" s="40"/>
      <c r="C28" s="16">
        <f>'Commission Structures'!$G$9</f>
        <v>0</v>
      </c>
      <c r="D28" s="16">
        <f>'Commission Structures'!$G$11</f>
        <v>0</v>
      </c>
      <c r="E28" s="17">
        <f>'Commission Structures'!$G$10</f>
        <v>0</v>
      </c>
      <c r="F28" s="16">
        <f>'Commission Structures'!$G$14</f>
        <v>0</v>
      </c>
      <c r="G28" s="17">
        <f>'Commission Structures'!$G$15</f>
        <v>0</v>
      </c>
      <c r="H28" s="19">
        <f>'Commission Structures'!$G$13</f>
        <v>0</v>
      </c>
      <c r="I28" s="16">
        <f t="shared" si="12"/>
        <v>3500000</v>
      </c>
      <c r="J28" s="16">
        <f t="shared" si="10"/>
        <v>0</v>
      </c>
      <c r="K28" s="18" t="e">
        <f>ROUND(I28/'Commission Structures'!$G$12,0)</f>
        <v>#DIV/0!</v>
      </c>
      <c r="L28" s="36" t="e">
        <f t="shared" si="13"/>
        <v>#DIV/0!</v>
      </c>
      <c r="M28" s="50"/>
      <c r="N28" s="16" t="e">
        <f>'Commission Structures'!$G$7*12+(25*K28)</f>
        <v>#DIV/0!</v>
      </c>
      <c r="O28" s="16">
        <f t="shared" si="14"/>
        <v>0</v>
      </c>
      <c r="P28" s="20" t="e">
        <f t="shared" si="11"/>
        <v>#DIV/0!</v>
      </c>
      <c r="Q28" s="50"/>
      <c r="R28" s="24"/>
      <c r="S28" s="23"/>
      <c r="T28" s="23"/>
      <c r="U28" s="23"/>
      <c r="V28" s="23"/>
      <c r="W28" s="23"/>
      <c r="X28" s="23"/>
      <c r="Y28" s="23"/>
      <c r="Z28" s="23"/>
      <c r="AA28" s="26"/>
    </row>
    <row r="29" spans="1:27" ht="21" x14ac:dyDescent="0.2">
      <c r="A29" s="23"/>
      <c r="B29" s="40"/>
      <c r="C29" s="16">
        <f>'Commission Structures'!$G$9</f>
        <v>0</v>
      </c>
      <c r="D29" s="16">
        <f>'Commission Structures'!$G$11</f>
        <v>0</v>
      </c>
      <c r="E29" s="17">
        <f>'Commission Structures'!$G$10</f>
        <v>0</v>
      </c>
      <c r="F29" s="16">
        <f>'Commission Structures'!$G$14</f>
        <v>0</v>
      </c>
      <c r="G29" s="17">
        <f>'Commission Structures'!$G$15</f>
        <v>0</v>
      </c>
      <c r="H29" s="19">
        <f>'Commission Structures'!$G$13</f>
        <v>0</v>
      </c>
      <c r="I29" s="16">
        <f t="shared" si="12"/>
        <v>4000000</v>
      </c>
      <c r="J29" s="16">
        <f t="shared" si="10"/>
        <v>0</v>
      </c>
      <c r="K29" s="18" t="e">
        <f>ROUND(I29/'Commission Structures'!$G$12,0)</f>
        <v>#DIV/0!</v>
      </c>
      <c r="L29" s="36" t="e">
        <f t="shared" si="13"/>
        <v>#DIV/0!</v>
      </c>
      <c r="M29" s="50"/>
      <c r="N29" s="16" t="e">
        <f>'Commission Structures'!$G$7*12+(25*K29)</f>
        <v>#DIV/0!</v>
      </c>
      <c r="O29" s="16">
        <f t="shared" si="14"/>
        <v>0</v>
      </c>
      <c r="P29" s="20" t="e">
        <f t="shared" si="11"/>
        <v>#DIV/0!</v>
      </c>
      <c r="Q29" s="50"/>
      <c r="R29" s="24"/>
      <c r="S29" s="23"/>
      <c r="T29" s="23"/>
      <c r="U29" s="23"/>
      <c r="V29" s="23"/>
      <c r="W29" s="23"/>
      <c r="X29" s="23"/>
      <c r="Y29" s="23"/>
      <c r="Z29" s="23"/>
      <c r="AA29" s="26"/>
    </row>
    <row r="30" spans="1:27" ht="21" x14ac:dyDescent="0.2">
      <c r="A30" s="23"/>
      <c r="B30" s="40"/>
      <c r="C30" s="16">
        <f>'Commission Structures'!$G$9</f>
        <v>0</v>
      </c>
      <c r="D30" s="16">
        <f>'Commission Structures'!$G$11</f>
        <v>0</v>
      </c>
      <c r="E30" s="17">
        <f>'Commission Structures'!$G$10</f>
        <v>0</v>
      </c>
      <c r="F30" s="16">
        <f>'Commission Structures'!$G$14</f>
        <v>0</v>
      </c>
      <c r="G30" s="17">
        <f>'Commission Structures'!$G$15</f>
        <v>0</v>
      </c>
      <c r="H30" s="19">
        <f>'Commission Structures'!$G$13</f>
        <v>0</v>
      </c>
      <c r="I30" s="16">
        <f t="shared" si="12"/>
        <v>4500000</v>
      </c>
      <c r="J30" s="16">
        <f t="shared" si="10"/>
        <v>0</v>
      </c>
      <c r="K30" s="18" t="e">
        <f>ROUND(I30/'Commission Structures'!$G$12,0)</f>
        <v>#DIV/0!</v>
      </c>
      <c r="L30" s="36" t="e">
        <f t="shared" si="13"/>
        <v>#DIV/0!</v>
      </c>
      <c r="M30" s="50"/>
      <c r="N30" s="16" t="e">
        <f>'Commission Structures'!$G$7*12+(25*K30)</f>
        <v>#DIV/0!</v>
      </c>
      <c r="O30" s="16">
        <f t="shared" si="14"/>
        <v>0</v>
      </c>
      <c r="P30" s="20" t="e">
        <f t="shared" si="11"/>
        <v>#DIV/0!</v>
      </c>
      <c r="Q30" s="50"/>
      <c r="R30" s="24"/>
      <c r="S30" s="23"/>
      <c r="T30" s="23"/>
      <c r="U30" s="23"/>
      <c r="V30" s="23"/>
      <c r="W30" s="23"/>
      <c r="X30" s="23"/>
      <c r="Y30" s="23"/>
      <c r="Z30" s="23"/>
      <c r="AA30" s="26"/>
    </row>
    <row r="31" spans="1:27" ht="21" x14ac:dyDescent="0.2">
      <c r="A31" s="23"/>
      <c r="B31" s="40"/>
      <c r="C31" s="16">
        <f>'Commission Structures'!$G$9</f>
        <v>0</v>
      </c>
      <c r="D31" s="16">
        <f>'Commission Structures'!$G$11</f>
        <v>0</v>
      </c>
      <c r="E31" s="17">
        <f>'Commission Structures'!$G$10</f>
        <v>0</v>
      </c>
      <c r="F31" s="16">
        <f>'Commission Structures'!$G$14</f>
        <v>0</v>
      </c>
      <c r="G31" s="17">
        <f>'Commission Structures'!$G$15</f>
        <v>0</v>
      </c>
      <c r="H31" s="19">
        <f>'Commission Structures'!$G$13</f>
        <v>0</v>
      </c>
      <c r="I31" s="16">
        <f t="shared" si="12"/>
        <v>5000000</v>
      </c>
      <c r="J31" s="16">
        <f t="shared" si="10"/>
        <v>0</v>
      </c>
      <c r="K31" s="18" t="e">
        <f>ROUND(I31/'Commission Structures'!$G$12,0)</f>
        <v>#DIV/0!</v>
      </c>
      <c r="L31" s="36" t="e">
        <f t="shared" si="13"/>
        <v>#DIV/0!</v>
      </c>
      <c r="M31" s="50"/>
      <c r="N31" s="16" t="e">
        <f>'Commission Structures'!$G$7*12+(25*K31)</f>
        <v>#DIV/0!</v>
      </c>
      <c r="O31" s="16">
        <f t="shared" si="14"/>
        <v>0</v>
      </c>
      <c r="P31" s="20" t="e">
        <f t="shared" si="11"/>
        <v>#DIV/0!</v>
      </c>
      <c r="Q31" s="50"/>
      <c r="R31" s="24"/>
      <c r="S31" s="23"/>
      <c r="T31" s="23"/>
      <c r="U31" s="23"/>
      <c r="V31" s="23"/>
      <c r="W31" s="23"/>
      <c r="X31" s="23"/>
      <c r="Y31" s="23"/>
      <c r="Z31" s="23"/>
      <c r="AA31" s="26"/>
    </row>
    <row r="32" spans="1:27" ht="21" x14ac:dyDescent="0.2">
      <c r="A32" s="23"/>
      <c r="B32" s="40"/>
      <c r="C32" s="16">
        <f>'Commission Structures'!$G$9</f>
        <v>0</v>
      </c>
      <c r="D32" s="16">
        <f>'Commission Structures'!$G$11</f>
        <v>0</v>
      </c>
      <c r="E32" s="17">
        <f>'Commission Structures'!$G$10</f>
        <v>0</v>
      </c>
      <c r="F32" s="16">
        <f>'Commission Structures'!$G$14</f>
        <v>0</v>
      </c>
      <c r="G32" s="17">
        <f>'Commission Structures'!$G$15</f>
        <v>0</v>
      </c>
      <c r="H32" s="19">
        <f>'Commission Structures'!$G$13</f>
        <v>0</v>
      </c>
      <c r="I32" s="16">
        <f t="shared" si="12"/>
        <v>5500000</v>
      </c>
      <c r="J32" s="16">
        <f t="shared" si="10"/>
        <v>0</v>
      </c>
      <c r="K32" s="18" t="e">
        <f>ROUND(I32/'Commission Structures'!$G$12,0)</f>
        <v>#DIV/0!</v>
      </c>
      <c r="L32" s="36" t="e">
        <f t="shared" si="13"/>
        <v>#DIV/0!</v>
      </c>
      <c r="M32" s="50"/>
      <c r="N32" s="16" t="e">
        <f>'Commission Structures'!$G$7*12+(25*K32)</f>
        <v>#DIV/0!</v>
      </c>
      <c r="O32" s="16">
        <f t="shared" si="14"/>
        <v>0</v>
      </c>
      <c r="P32" s="20" t="e">
        <f t="shared" si="11"/>
        <v>#DIV/0!</v>
      </c>
      <c r="Q32" s="50"/>
      <c r="R32" s="24"/>
      <c r="S32" s="23"/>
      <c r="T32" s="23"/>
      <c r="U32" s="23"/>
      <c r="V32" s="23"/>
      <c r="W32" s="23"/>
      <c r="X32" s="23"/>
      <c r="Y32" s="23"/>
      <c r="Z32" s="23"/>
      <c r="AA32" s="26"/>
    </row>
    <row r="33" spans="1:27" ht="21" x14ac:dyDescent="0.2">
      <c r="A33" s="23"/>
      <c r="B33" s="40"/>
      <c r="C33" s="16">
        <f>'Commission Structures'!$G$9</f>
        <v>0</v>
      </c>
      <c r="D33" s="16">
        <f>'Commission Structures'!$G$11</f>
        <v>0</v>
      </c>
      <c r="E33" s="17">
        <f>'Commission Structures'!$G$10</f>
        <v>0</v>
      </c>
      <c r="F33" s="16">
        <f>'Commission Structures'!$G$14</f>
        <v>0</v>
      </c>
      <c r="G33" s="17">
        <f>'Commission Structures'!$G$15</f>
        <v>0</v>
      </c>
      <c r="H33" s="19">
        <f>'Commission Structures'!$G$13</f>
        <v>0</v>
      </c>
      <c r="I33" s="16">
        <f t="shared" si="12"/>
        <v>6000000</v>
      </c>
      <c r="J33" s="16">
        <f t="shared" si="10"/>
        <v>0</v>
      </c>
      <c r="K33" s="18" t="e">
        <f>ROUND(I33/'Commission Structures'!$G$12,0)</f>
        <v>#DIV/0!</v>
      </c>
      <c r="L33" s="36" t="e">
        <f t="shared" si="13"/>
        <v>#DIV/0!</v>
      </c>
      <c r="M33" s="50"/>
      <c r="N33" s="16" t="e">
        <f>'Commission Structures'!$G$7*12+(25*K33)</f>
        <v>#DIV/0!</v>
      </c>
      <c r="O33" s="16">
        <f t="shared" si="14"/>
        <v>0</v>
      </c>
      <c r="P33" s="20" t="e">
        <f t="shared" si="11"/>
        <v>#DIV/0!</v>
      </c>
      <c r="Q33" s="50"/>
      <c r="R33" s="24"/>
      <c r="S33" s="23"/>
      <c r="T33" s="23"/>
      <c r="U33" s="23"/>
      <c r="V33" s="23"/>
      <c r="W33" s="23"/>
      <c r="X33" s="23"/>
      <c r="Y33" s="23"/>
      <c r="Z33" s="23"/>
      <c r="AA33" s="26"/>
    </row>
    <row r="34" spans="1:27" ht="21" x14ac:dyDescent="0.2">
      <c r="A34" s="23"/>
      <c r="B34" s="40"/>
      <c r="C34" s="16">
        <f>'Commission Structures'!$G$9</f>
        <v>0</v>
      </c>
      <c r="D34" s="16">
        <f>'Commission Structures'!$G$11</f>
        <v>0</v>
      </c>
      <c r="E34" s="17">
        <f>'Commission Structures'!$G$10</f>
        <v>0</v>
      </c>
      <c r="F34" s="16">
        <f>'Commission Structures'!$G$14</f>
        <v>0</v>
      </c>
      <c r="G34" s="17">
        <f>'Commission Structures'!$G$15</f>
        <v>0</v>
      </c>
      <c r="H34" s="19">
        <f>'Commission Structures'!$G$13</f>
        <v>0</v>
      </c>
      <c r="I34" s="16">
        <f t="shared" si="12"/>
        <v>6500000</v>
      </c>
      <c r="J34" s="16">
        <f t="shared" si="10"/>
        <v>0</v>
      </c>
      <c r="K34" s="18" t="e">
        <f>ROUND(I34/'Commission Structures'!$G$12,0)</f>
        <v>#DIV/0!</v>
      </c>
      <c r="L34" s="36" t="e">
        <f t="shared" si="13"/>
        <v>#DIV/0!</v>
      </c>
      <c r="M34" s="50"/>
      <c r="N34" s="16" t="e">
        <f>'Commission Structures'!$G$7*12+(25*K34)</f>
        <v>#DIV/0!</v>
      </c>
      <c r="O34" s="16">
        <f t="shared" si="14"/>
        <v>0</v>
      </c>
      <c r="P34" s="20" t="e">
        <f t="shared" si="11"/>
        <v>#DIV/0!</v>
      </c>
      <c r="Q34" s="50"/>
      <c r="R34" s="24"/>
      <c r="S34" s="23"/>
      <c r="T34" s="23"/>
      <c r="U34" s="23"/>
      <c r="V34" s="23"/>
      <c r="W34" s="23"/>
      <c r="X34" s="23"/>
      <c r="Y34" s="23"/>
      <c r="Z34" s="23"/>
      <c r="AA34" s="26"/>
    </row>
    <row r="35" spans="1:27" ht="15" customHeight="1" x14ac:dyDescent="0.2">
      <c r="A35" s="23"/>
      <c r="B35" s="40"/>
      <c r="C35" s="50"/>
      <c r="D35" s="50"/>
      <c r="E35" s="54"/>
      <c r="F35" s="50"/>
      <c r="G35" s="50"/>
      <c r="H35" s="55"/>
      <c r="I35" s="50"/>
      <c r="J35" s="50"/>
      <c r="K35" s="56"/>
      <c r="L35" s="50"/>
      <c r="M35" s="50"/>
      <c r="N35" s="50"/>
      <c r="O35" s="50"/>
      <c r="P35" s="50"/>
      <c r="Q35" s="50"/>
      <c r="R35" s="24"/>
      <c r="S35" s="23"/>
      <c r="T35" s="23"/>
      <c r="U35" s="23"/>
      <c r="V35" s="23"/>
      <c r="W35" s="23"/>
      <c r="X35" s="23"/>
      <c r="Y35" s="23"/>
      <c r="Z35" s="23"/>
    </row>
    <row r="36" spans="1:27" ht="16" x14ac:dyDescent="0.2">
      <c r="A36" s="23"/>
      <c r="B36" s="24"/>
      <c r="C36" s="1"/>
      <c r="D36" s="1"/>
      <c r="E36" s="21"/>
      <c r="F36" s="1"/>
      <c r="G36" s="1"/>
      <c r="H36" s="2"/>
      <c r="I36" s="1"/>
      <c r="J36" s="1"/>
      <c r="K36" s="22"/>
      <c r="L36" s="1"/>
      <c r="M36" s="24"/>
      <c r="N36" s="1"/>
      <c r="O36" s="1"/>
      <c r="P36" s="1"/>
      <c r="Q36" s="24"/>
      <c r="R36" s="24"/>
      <c r="S36" s="23"/>
      <c r="T36" s="23"/>
      <c r="U36" s="23"/>
      <c r="V36" s="23"/>
      <c r="W36" s="23"/>
      <c r="X36" s="23"/>
      <c r="Y36" s="23"/>
      <c r="Z36" s="23"/>
    </row>
    <row r="37" spans="1:27" ht="33" customHeight="1" x14ac:dyDescent="0.2">
      <c r="A37" s="23"/>
      <c r="B37" s="40"/>
      <c r="C37" s="45" t="s">
        <v>6</v>
      </c>
      <c r="D37" s="47"/>
      <c r="E37" s="51"/>
      <c r="F37" s="47"/>
      <c r="G37" s="47"/>
      <c r="H37" s="48"/>
      <c r="I37" s="47"/>
      <c r="J37" s="47"/>
      <c r="K37" s="49"/>
      <c r="L37" s="47"/>
      <c r="M37" s="50"/>
      <c r="N37" s="47"/>
      <c r="O37" s="51"/>
      <c r="P37" s="52" t="s">
        <v>6</v>
      </c>
      <c r="Q37" s="50"/>
      <c r="R37" s="24"/>
      <c r="S37" s="23"/>
      <c r="T37" s="23"/>
      <c r="U37" s="23"/>
      <c r="V37" s="23"/>
      <c r="W37" s="23"/>
      <c r="X37" s="23"/>
      <c r="Y37" s="23"/>
      <c r="Z37" s="23"/>
    </row>
    <row r="38" spans="1:27" ht="63" customHeight="1" x14ac:dyDescent="0.2">
      <c r="A38" s="23"/>
      <c r="B38" s="53"/>
      <c r="C38" s="58" t="str">
        <f>C22</f>
        <v>Monthly Office Agent Fee</v>
      </c>
      <c r="D38" s="58" t="str">
        <f>D22</f>
        <v>Transaction Fee</v>
      </c>
      <c r="E38" s="59" t="str">
        <f t="shared" ref="E38:P38" si="15">E22</f>
        <v>Agent Commission Split</v>
      </c>
      <c r="F38" s="58" t="str">
        <f t="shared" si="15"/>
        <v>Commission Cap</v>
      </c>
      <c r="G38" s="58" t="str">
        <f t="shared" si="15"/>
        <v>Split After
Cap</v>
      </c>
      <c r="H38" s="60" t="str">
        <f t="shared" si="15"/>
        <v>Average Commission Rate</v>
      </c>
      <c r="I38" s="58" t="str">
        <f t="shared" si="15"/>
        <v>Annual Sales Volume</v>
      </c>
      <c r="J38" s="58" t="str">
        <f>J22</f>
        <v>Agent Split Contribution</v>
      </c>
      <c r="K38" s="58" t="s">
        <v>31</v>
      </c>
      <c r="L38" s="58" t="str">
        <f t="shared" si="15"/>
        <v>Annual Gross Revenue per Agent</v>
      </c>
      <c r="M38" s="50"/>
      <c r="N38" s="58" t="s">
        <v>28</v>
      </c>
      <c r="O38" s="58" t="s">
        <v>30</v>
      </c>
      <c r="P38" s="58" t="str">
        <f t="shared" si="15"/>
        <v>Annual Net Income per Agent</v>
      </c>
      <c r="Q38" s="50"/>
      <c r="R38" s="24"/>
      <c r="S38" s="23"/>
      <c r="T38" s="23"/>
      <c r="U38" s="23"/>
      <c r="V38" s="23"/>
      <c r="W38" s="23"/>
      <c r="X38" s="23"/>
      <c r="Y38" s="23"/>
      <c r="Z38" s="23"/>
    </row>
    <row r="39" spans="1:27" ht="21" x14ac:dyDescent="0.2">
      <c r="A39" s="23"/>
      <c r="B39" s="40"/>
      <c r="C39" s="16">
        <f>'Commission Structures'!$H$9</f>
        <v>0</v>
      </c>
      <c r="D39" s="16">
        <f>'Commission Structures'!$H$11</f>
        <v>0</v>
      </c>
      <c r="E39" s="17">
        <f>'Commission Structures'!$H$10</f>
        <v>0</v>
      </c>
      <c r="F39" s="16">
        <f>'Commission Structures'!$H$14</f>
        <v>0</v>
      </c>
      <c r="G39" s="17">
        <f>'Commission Structures'!$H$15</f>
        <v>0</v>
      </c>
      <c r="H39" s="19">
        <f>'Commission Structures'!$H$13</f>
        <v>0</v>
      </c>
      <c r="I39" s="16">
        <f>I7</f>
        <v>1000000</v>
      </c>
      <c r="J39" s="16">
        <f t="shared" ref="J39:J50" si="16">IF(F39=0,I39*H39*(1-E39),IF(I39*H39*(1-E39)&gt;F39,F39+((I39*H39*(1-E39)-F39)/(1-E39)*(1-G39)),I39*H39*(1-E39)))</f>
        <v>0</v>
      </c>
      <c r="K39" s="18" t="e">
        <f>ROUND(I39/'Commission Structures'!$H$12,0)</f>
        <v>#DIV/0!</v>
      </c>
      <c r="L39" s="36" t="e">
        <f>(C39*12)+J39+(D39*K39)</f>
        <v>#DIV/0!</v>
      </c>
      <c r="M39" s="50"/>
      <c r="N39" s="16" t="e">
        <f t="shared" ref="N39:N50" si="17">K39*25</f>
        <v>#DIV/0!</v>
      </c>
      <c r="O39" s="16">
        <f>MIN(5000,I39*H39*0.05)</f>
        <v>0</v>
      </c>
      <c r="P39" s="20" t="e">
        <f t="shared" ref="P39:P50" si="18">L39-(N39+O39)</f>
        <v>#DIV/0!</v>
      </c>
      <c r="Q39" s="50"/>
      <c r="R39" s="24"/>
      <c r="S39" s="23"/>
      <c r="T39" s="23"/>
      <c r="U39" s="23"/>
      <c r="V39" s="23"/>
      <c r="W39" s="23"/>
      <c r="X39" s="23"/>
      <c r="Y39" s="23"/>
      <c r="Z39" s="23"/>
      <c r="AA39" s="27"/>
    </row>
    <row r="40" spans="1:27" ht="21" x14ac:dyDescent="0.2">
      <c r="A40" s="23"/>
      <c r="B40" s="40"/>
      <c r="C40" s="16">
        <f>'Commission Structures'!$H$9</f>
        <v>0</v>
      </c>
      <c r="D40" s="16">
        <f>'Commission Structures'!$H$11</f>
        <v>0</v>
      </c>
      <c r="E40" s="17">
        <f>'Commission Structures'!$H$10</f>
        <v>0</v>
      </c>
      <c r="F40" s="16">
        <f>'Commission Structures'!$H$14</f>
        <v>0</v>
      </c>
      <c r="G40" s="17">
        <f>'Commission Structures'!$H$15</f>
        <v>0</v>
      </c>
      <c r="H40" s="19">
        <f>'Commission Structures'!$H$13</f>
        <v>0</v>
      </c>
      <c r="I40" s="16">
        <f t="shared" ref="I40:I50" si="19">I8</f>
        <v>1500000</v>
      </c>
      <c r="J40" s="16">
        <f t="shared" si="16"/>
        <v>0</v>
      </c>
      <c r="K40" s="18" t="e">
        <f>ROUND(I40/'Commission Structures'!$H$12,0)</f>
        <v>#DIV/0!</v>
      </c>
      <c r="L40" s="36" t="e">
        <f t="shared" ref="L40:L50" si="20">(C40*12)+J40+(D40*K40)</f>
        <v>#DIV/0!</v>
      </c>
      <c r="M40" s="50"/>
      <c r="N40" s="16" t="e">
        <f t="shared" si="17"/>
        <v>#DIV/0!</v>
      </c>
      <c r="O40" s="16">
        <f t="shared" ref="O40:O50" si="21">MIN(5000,I40*H40*0.05)</f>
        <v>0</v>
      </c>
      <c r="P40" s="20" t="e">
        <f t="shared" si="18"/>
        <v>#DIV/0!</v>
      </c>
      <c r="Q40" s="50"/>
      <c r="R40" s="24"/>
      <c r="S40" s="23"/>
      <c r="T40" s="23"/>
      <c r="U40" s="23"/>
      <c r="V40" s="23"/>
      <c r="W40" s="23"/>
      <c r="X40" s="23"/>
      <c r="Y40" s="23"/>
      <c r="Z40" s="23"/>
      <c r="AA40" s="27"/>
    </row>
    <row r="41" spans="1:27" ht="21" x14ac:dyDescent="0.2">
      <c r="A41" s="23"/>
      <c r="B41" s="40"/>
      <c r="C41" s="16">
        <f>'Commission Structures'!$H$9</f>
        <v>0</v>
      </c>
      <c r="D41" s="16">
        <f>'Commission Structures'!$H$11</f>
        <v>0</v>
      </c>
      <c r="E41" s="17">
        <f>'Commission Structures'!$H$10</f>
        <v>0</v>
      </c>
      <c r="F41" s="16">
        <f>'Commission Structures'!$H$14</f>
        <v>0</v>
      </c>
      <c r="G41" s="17">
        <f>'Commission Structures'!$H$15</f>
        <v>0</v>
      </c>
      <c r="H41" s="19">
        <f>'Commission Structures'!$H$13</f>
        <v>0</v>
      </c>
      <c r="I41" s="16">
        <f t="shared" si="19"/>
        <v>2000000</v>
      </c>
      <c r="J41" s="16">
        <f t="shared" si="16"/>
        <v>0</v>
      </c>
      <c r="K41" s="18" t="e">
        <f>ROUND(I41/'Commission Structures'!$H$12,0)</f>
        <v>#DIV/0!</v>
      </c>
      <c r="L41" s="36" t="e">
        <f t="shared" si="20"/>
        <v>#DIV/0!</v>
      </c>
      <c r="M41" s="50"/>
      <c r="N41" s="16" t="e">
        <f t="shared" si="17"/>
        <v>#DIV/0!</v>
      </c>
      <c r="O41" s="16">
        <f t="shared" si="21"/>
        <v>0</v>
      </c>
      <c r="P41" s="20" t="e">
        <f t="shared" si="18"/>
        <v>#DIV/0!</v>
      </c>
      <c r="Q41" s="50"/>
      <c r="R41" s="24"/>
      <c r="S41" s="23"/>
      <c r="T41" s="23"/>
      <c r="U41" s="23"/>
      <c r="V41" s="23"/>
      <c r="W41" s="23"/>
      <c r="X41" s="23"/>
      <c r="Y41" s="23"/>
      <c r="Z41" s="23"/>
      <c r="AA41" s="27"/>
    </row>
    <row r="42" spans="1:27" ht="21" x14ac:dyDescent="0.2">
      <c r="A42" s="23"/>
      <c r="B42" s="40"/>
      <c r="C42" s="16">
        <f>'Commission Structures'!$H$9</f>
        <v>0</v>
      </c>
      <c r="D42" s="16">
        <f>'Commission Structures'!$H$11</f>
        <v>0</v>
      </c>
      <c r="E42" s="17">
        <f>'Commission Structures'!$H$10</f>
        <v>0</v>
      </c>
      <c r="F42" s="16">
        <f>'Commission Structures'!$H$14</f>
        <v>0</v>
      </c>
      <c r="G42" s="17">
        <f>'Commission Structures'!$H$15</f>
        <v>0</v>
      </c>
      <c r="H42" s="19">
        <f>'Commission Structures'!$H$13</f>
        <v>0</v>
      </c>
      <c r="I42" s="16">
        <f t="shared" si="19"/>
        <v>2500000</v>
      </c>
      <c r="J42" s="16">
        <f t="shared" si="16"/>
        <v>0</v>
      </c>
      <c r="K42" s="18" t="e">
        <f>ROUND(I42/'Commission Structures'!$H$12,0)</f>
        <v>#DIV/0!</v>
      </c>
      <c r="L42" s="36" t="e">
        <f t="shared" si="20"/>
        <v>#DIV/0!</v>
      </c>
      <c r="M42" s="50"/>
      <c r="N42" s="16" t="e">
        <f t="shared" si="17"/>
        <v>#DIV/0!</v>
      </c>
      <c r="O42" s="16">
        <f t="shared" si="21"/>
        <v>0</v>
      </c>
      <c r="P42" s="20" t="e">
        <f t="shared" si="18"/>
        <v>#DIV/0!</v>
      </c>
      <c r="Q42" s="50"/>
      <c r="R42" s="24"/>
      <c r="S42" s="23"/>
      <c r="T42" s="23"/>
      <c r="U42" s="23"/>
      <c r="V42" s="23"/>
      <c r="W42" s="23"/>
      <c r="X42" s="23"/>
      <c r="Y42" s="23"/>
      <c r="Z42" s="23"/>
      <c r="AA42" s="27"/>
    </row>
    <row r="43" spans="1:27" ht="21" x14ac:dyDescent="0.2">
      <c r="A43" s="23"/>
      <c r="B43" s="40"/>
      <c r="C43" s="16">
        <f>'Commission Structures'!$H$9</f>
        <v>0</v>
      </c>
      <c r="D43" s="16">
        <f>'Commission Structures'!$H$11</f>
        <v>0</v>
      </c>
      <c r="E43" s="17">
        <f>'Commission Structures'!$H$10</f>
        <v>0</v>
      </c>
      <c r="F43" s="16">
        <f>'Commission Structures'!$H$14</f>
        <v>0</v>
      </c>
      <c r="G43" s="17">
        <f>'Commission Structures'!$H$15</f>
        <v>0</v>
      </c>
      <c r="H43" s="19">
        <f>'Commission Structures'!$H$13</f>
        <v>0</v>
      </c>
      <c r="I43" s="16">
        <f t="shared" si="19"/>
        <v>3000000</v>
      </c>
      <c r="J43" s="16">
        <f t="shared" si="16"/>
        <v>0</v>
      </c>
      <c r="K43" s="18" t="e">
        <f>ROUND(I43/'Commission Structures'!$H$12,0)</f>
        <v>#DIV/0!</v>
      </c>
      <c r="L43" s="36" t="e">
        <f t="shared" si="20"/>
        <v>#DIV/0!</v>
      </c>
      <c r="M43" s="50"/>
      <c r="N43" s="16" t="e">
        <f t="shared" si="17"/>
        <v>#DIV/0!</v>
      </c>
      <c r="O43" s="16">
        <f t="shared" si="21"/>
        <v>0</v>
      </c>
      <c r="P43" s="20" t="e">
        <f t="shared" si="18"/>
        <v>#DIV/0!</v>
      </c>
      <c r="Q43" s="50"/>
      <c r="R43" s="24"/>
      <c r="S43" s="23"/>
      <c r="T43" s="23"/>
      <c r="U43" s="23"/>
      <c r="V43" s="23"/>
      <c r="W43" s="23"/>
      <c r="X43" s="23"/>
      <c r="Y43" s="23"/>
      <c r="Z43" s="23"/>
      <c r="AA43" s="27"/>
    </row>
    <row r="44" spans="1:27" ht="21" x14ac:dyDescent="0.2">
      <c r="A44" s="23"/>
      <c r="B44" s="40"/>
      <c r="C44" s="16">
        <f>'Commission Structures'!$H$9</f>
        <v>0</v>
      </c>
      <c r="D44" s="16">
        <f>'Commission Structures'!$H$11</f>
        <v>0</v>
      </c>
      <c r="E44" s="17">
        <f>'Commission Structures'!$H$10</f>
        <v>0</v>
      </c>
      <c r="F44" s="16">
        <f>'Commission Structures'!$H$14</f>
        <v>0</v>
      </c>
      <c r="G44" s="17">
        <f>'Commission Structures'!$H$15</f>
        <v>0</v>
      </c>
      <c r="H44" s="19">
        <f>'Commission Structures'!$H$13</f>
        <v>0</v>
      </c>
      <c r="I44" s="16">
        <f t="shared" si="19"/>
        <v>3500000</v>
      </c>
      <c r="J44" s="16">
        <f t="shared" si="16"/>
        <v>0</v>
      </c>
      <c r="K44" s="18" t="e">
        <f>ROUND(I44/'Commission Structures'!$H$12,0)</f>
        <v>#DIV/0!</v>
      </c>
      <c r="L44" s="36" t="e">
        <f t="shared" si="20"/>
        <v>#DIV/0!</v>
      </c>
      <c r="M44" s="50"/>
      <c r="N44" s="16" t="e">
        <f t="shared" si="17"/>
        <v>#DIV/0!</v>
      </c>
      <c r="O44" s="16">
        <f t="shared" si="21"/>
        <v>0</v>
      </c>
      <c r="P44" s="20" t="e">
        <f t="shared" si="18"/>
        <v>#DIV/0!</v>
      </c>
      <c r="Q44" s="50"/>
      <c r="R44" s="24"/>
      <c r="S44" s="23"/>
      <c r="T44" s="23"/>
      <c r="U44" s="23"/>
      <c r="V44" s="23"/>
      <c r="W44" s="23"/>
      <c r="X44" s="23"/>
      <c r="Y44" s="23"/>
      <c r="Z44" s="23"/>
      <c r="AA44" s="27"/>
    </row>
    <row r="45" spans="1:27" ht="21" x14ac:dyDescent="0.2">
      <c r="A45" s="23"/>
      <c r="B45" s="40"/>
      <c r="C45" s="16">
        <f>'Commission Structures'!$H$9</f>
        <v>0</v>
      </c>
      <c r="D45" s="16">
        <f>'Commission Structures'!$H$11</f>
        <v>0</v>
      </c>
      <c r="E45" s="17">
        <f>'Commission Structures'!$H$10</f>
        <v>0</v>
      </c>
      <c r="F45" s="16">
        <f>'Commission Structures'!$H$14</f>
        <v>0</v>
      </c>
      <c r="G45" s="17">
        <f>'Commission Structures'!$H$15</f>
        <v>0</v>
      </c>
      <c r="H45" s="19">
        <f>'Commission Structures'!$H$13</f>
        <v>0</v>
      </c>
      <c r="I45" s="16">
        <f t="shared" si="19"/>
        <v>4000000</v>
      </c>
      <c r="J45" s="16">
        <f t="shared" si="16"/>
        <v>0</v>
      </c>
      <c r="K45" s="18" t="e">
        <f>ROUND(I45/'Commission Structures'!$H$12,0)</f>
        <v>#DIV/0!</v>
      </c>
      <c r="L45" s="36" t="e">
        <f t="shared" si="20"/>
        <v>#DIV/0!</v>
      </c>
      <c r="M45" s="50"/>
      <c r="N45" s="16" t="e">
        <f t="shared" si="17"/>
        <v>#DIV/0!</v>
      </c>
      <c r="O45" s="16">
        <f t="shared" si="21"/>
        <v>0</v>
      </c>
      <c r="P45" s="20" t="e">
        <f t="shared" si="18"/>
        <v>#DIV/0!</v>
      </c>
      <c r="Q45" s="50"/>
      <c r="R45" s="24"/>
      <c r="S45" s="23"/>
      <c r="T45" s="23"/>
      <c r="U45" s="23"/>
      <c r="V45" s="23"/>
      <c r="W45" s="23"/>
      <c r="X45" s="23"/>
      <c r="Y45" s="23"/>
      <c r="Z45" s="23"/>
      <c r="AA45" s="27"/>
    </row>
    <row r="46" spans="1:27" ht="21" x14ac:dyDescent="0.2">
      <c r="A46" s="23"/>
      <c r="B46" s="40"/>
      <c r="C46" s="16">
        <f>'Commission Structures'!$H$9</f>
        <v>0</v>
      </c>
      <c r="D46" s="16">
        <f>'Commission Structures'!$H$11</f>
        <v>0</v>
      </c>
      <c r="E46" s="17">
        <f>'Commission Structures'!$H$10</f>
        <v>0</v>
      </c>
      <c r="F46" s="16">
        <f>'Commission Structures'!$H$14</f>
        <v>0</v>
      </c>
      <c r="G46" s="17">
        <f>'Commission Structures'!$H$15</f>
        <v>0</v>
      </c>
      <c r="H46" s="19">
        <f>'Commission Structures'!$H$13</f>
        <v>0</v>
      </c>
      <c r="I46" s="16">
        <f t="shared" si="19"/>
        <v>4500000</v>
      </c>
      <c r="J46" s="16">
        <f t="shared" si="16"/>
        <v>0</v>
      </c>
      <c r="K46" s="18" t="e">
        <f>ROUND(I46/'Commission Structures'!$H$12,0)</f>
        <v>#DIV/0!</v>
      </c>
      <c r="L46" s="36" t="e">
        <f t="shared" si="20"/>
        <v>#DIV/0!</v>
      </c>
      <c r="M46" s="50"/>
      <c r="N46" s="16" t="e">
        <f t="shared" si="17"/>
        <v>#DIV/0!</v>
      </c>
      <c r="O46" s="16">
        <f t="shared" si="21"/>
        <v>0</v>
      </c>
      <c r="P46" s="20" t="e">
        <f t="shared" si="18"/>
        <v>#DIV/0!</v>
      </c>
      <c r="Q46" s="50"/>
      <c r="R46" s="24"/>
      <c r="S46" s="23"/>
      <c r="T46" s="23"/>
      <c r="U46" s="23"/>
      <c r="V46" s="23"/>
      <c r="W46" s="23"/>
      <c r="X46" s="23"/>
      <c r="Y46" s="23"/>
      <c r="Z46" s="23"/>
      <c r="AA46" s="27"/>
    </row>
    <row r="47" spans="1:27" ht="21" x14ac:dyDescent="0.2">
      <c r="A47" s="23"/>
      <c r="B47" s="40"/>
      <c r="C47" s="16">
        <f>'Commission Structures'!$H$9</f>
        <v>0</v>
      </c>
      <c r="D47" s="16">
        <f>'Commission Structures'!$H$11</f>
        <v>0</v>
      </c>
      <c r="E47" s="17">
        <f>'Commission Structures'!$H$10</f>
        <v>0</v>
      </c>
      <c r="F47" s="16">
        <f>'Commission Structures'!$H$14</f>
        <v>0</v>
      </c>
      <c r="G47" s="17">
        <f>'Commission Structures'!$H$15</f>
        <v>0</v>
      </c>
      <c r="H47" s="19">
        <f>'Commission Structures'!$H$13</f>
        <v>0</v>
      </c>
      <c r="I47" s="16">
        <f t="shared" si="19"/>
        <v>5000000</v>
      </c>
      <c r="J47" s="16">
        <f t="shared" si="16"/>
        <v>0</v>
      </c>
      <c r="K47" s="18" t="e">
        <f>ROUND(I47/'Commission Structures'!$H$12,0)</f>
        <v>#DIV/0!</v>
      </c>
      <c r="L47" s="36" t="e">
        <f t="shared" si="20"/>
        <v>#DIV/0!</v>
      </c>
      <c r="M47" s="50"/>
      <c r="N47" s="16" t="e">
        <f t="shared" si="17"/>
        <v>#DIV/0!</v>
      </c>
      <c r="O47" s="16">
        <f t="shared" si="21"/>
        <v>0</v>
      </c>
      <c r="P47" s="20" t="e">
        <f t="shared" si="18"/>
        <v>#DIV/0!</v>
      </c>
      <c r="Q47" s="50"/>
      <c r="R47" s="24"/>
      <c r="S47" s="23"/>
      <c r="T47" s="23"/>
      <c r="U47" s="23"/>
      <c r="V47" s="23"/>
      <c r="W47" s="23"/>
      <c r="X47" s="23"/>
      <c r="Y47" s="23"/>
      <c r="Z47" s="23"/>
      <c r="AA47" s="27"/>
    </row>
    <row r="48" spans="1:27" ht="21" x14ac:dyDescent="0.2">
      <c r="A48" s="23"/>
      <c r="B48" s="40"/>
      <c r="C48" s="16">
        <f>'Commission Structures'!$H$9</f>
        <v>0</v>
      </c>
      <c r="D48" s="16">
        <f>'Commission Structures'!$H$11</f>
        <v>0</v>
      </c>
      <c r="E48" s="17">
        <f>'Commission Structures'!$H$10</f>
        <v>0</v>
      </c>
      <c r="F48" s="16">
        <f>'Commission Structures'!$H$14</f>
        <v>0</v>
      </c>
      <c r="G48" s="17">
        <f>'Commission Structures'!$H$15</f>
        <v>0</v>
      </c>
      <c r="H48" s="19">
        <f>'Commission Structures'!$H$13</f>
        <v>0</v>
      </c>
      <c r="I48" s="16">
        <f t="shared" si="19"/>
        <v>5500000</v>
      </c>
      <c r="J48" s="16">
        <f t="shared" si="16"/>
        <v>0</v>
      </c>
      <c r="K48" s="18" t="e">
        <f>ROUND(I48/'Commission Structures'!$H$12,0)</f>
        <v>#DIV/0!</v>
      </c>
      <c r="L48" s="36" t="e">
        <f t="shared" si="20"/>
        <v>#DIV/0!</v>
      </c>
      <c r="M48" s="50"/>
      <c r="N48" s="16" t="e">
        <f t="shared" si="17"/>
        <v>#DIV/0!</v>
      </c>
      <c r="O48" s="16">
        <f t="shared" si="21"/>
        <v>0</v>
      </c>
      <c r="P48" s="20" t="e">
        <f t="shared" si="18"/>
        <v>#DIV/0!</v>
      </c>
      <c r="Q48" s="50"/>
      <c r="R48" s="24"/>
      <c r="S48" s="23"/>
      <c r="T48" s="23"/>
      <c r="U48" s="23"/>
      <c r="V48" s="23"/>
      <c r="W48" s="23"/>
      <c r="X48" s="23"/>
      <c r="Y48" s="23"/>
      <c r="Z48" s="23"/>
      <c r="AA48" s="27"/>
    </row>
    <row r="49" spans="1:27" ht="21" x14ac:dyDescent="0.2">
      <c r="A49" s="23"/>
      <c r="B49" s="40"/>
      <c r="C49" s="16">
        <f>'Commission Structures'!$H$9</f>
        <v>0</v>
      </c>
      <c r="D49" s="16">
        <f>'Commission Structures'!$H$11</f>
        <v>0</v>
      </c>
      <c r="E49" s="17">
        <f>'Commission Structures'!$H$10</f>
        <v>0</v>
      </c>
      <c r="F49" s="16">
        <f>'Commission Structures'!$H$14</f>
        <v>0</v>
      </c>
      <c r="G49" s="17">
        <f>'Commission Structures'!$H$15</f>
        <v>0</v>
      </c>
      <c r="H49" s="19">
        <f>'Commission Structures'!$H$13</f>
        <v>0</v>
      </c>
      <c r="I49" s="16">
        <f t="shared" si="19"/>
        <v>6000000</v>
      </c>
      <c r="J49" s="16">
        <f t="shared" si="16"/>
        <v>0</v>
      </c>
      <c r="K49" s="18" t="e">
        <f>ROUND(I49/'Commission Structures'!$H$12,0)</f>
        <v>#DIV/0!</v>
      </c>
      <c r="L49" s="36" t="e">
        <f t="shared" si="20"/>
        <v>#DIV/0!</v>
      </c>
      <c r="M49" s="50"/>
      <c r="N49" s="16" t="e">
        <f t="shared" si="17"/>
        <v>#DIV/0!</v>
      </c>
      <c r="O49" s="16">
        <f t="shared" si="21"/>
        <v>0</v>
      </c>
      <c r="P49" s="20" t="e">
        <f t="shared" si="18"/>
        <v>#DIV/0!</v>
      </c>
      <c r="Q49" s="50"/>
      <c r="R49" s="24"/>
      <c r="S49" s="23"/>
      <c r="T49" s="23"/>
      <c r="U49" s="23"/>
      <c r="V49" s="23"/>
      <c r="W49" s="23"/>
      <c r="X49" s="23"/>
      <c r="Y49" s="23"/>
      <c r="Z49" s="23"/>
      <c r="AA49" s="27"/>
    </row>
    <row r="50" spans="1:27" ht="21" x14ac:dyDescent="0.2">
      <c r="A50" s="23"/>
      <c r="B50" s="40"/>
      <c r="C50" s="16">
        <f>'Commission Structures'!$H$9</f>
        <v>0</v>
      </c>
      <c r="D50" s="16">
        <f>'Commission Structures'!$H$11</f>
        <v>0</v>
      </c>
      <c r="E50" s="17">
        <f>'Commission Structures'!$H$10</f>
        <v>0</v>
      </c>
      <c r="F50" s="16">
        <f>'Commission Structures'!$H$14</f>
        <v>0</v>
      </c>
      <c r="G50" s="17">
        <f>'Commission Structures'!$H$15</f>
        <v>0</v>
      </c>
      <c r="H50" s="19">
        <f>'Commission Structures'!$H$13</f>
        <v>0</v>
      </c>
      <c r="I50" s="16">
        <f t="shared" si="19"/>
        <v>6500000</v>
      </c>
      <c r="J50" s="16">
        <f t="shared" si="16"/>
        <v>0</v>
      </c>
      <c r="K50" s="18" t="e">
        <f>ROUND(I50/'Commission Structures'!$H$12,0)</f>
        <v>#DIV/0!</v>
      </c>
      <c r="L50" s="36" t="e">
        <f t="shared" si="20"/>
        <v>#DIV/0!</v>
      </c>
      <c r="M50" s="50"/>
      <c r="N50" s="16" t="e">
        <f t="shared" si="17"/>
        <v>#DIV/0!</v>
      </c>
      <c r="O50" s="16">
        <f t="shared" si="21"/>
        <v>0</v>
      </c>
      <c r="P50" s="20" t="e">
        <f t="shared" si="18"/>
        <v>#DIV/0!</v>
      </c>
      <c r="Q50" s="50"/>
      <c r="R50" s="24"/>
      <c r="S50" s="23"/>
      <c r="T50" s="23"/>
      <c r="U50" s="23"/>
      <c r="V50" s="23"/>
      <c r="W50" s="23"/>
      <c r="X50" s="23"/>
      <c r="Y50" s="23"/>
      <c r="Z50" s="23"/>
      <c r="AA50" s="27"/>
    </row>
    <row r="51" spans="1:27" ht="15" customHeight="1" x14ac:dyDescent="0.2">
      <c r="A51" s="23"/>
      <c r="B51" s="40"/>
      <c r="C51" s="50"/>
      <c r="D51" s="50"/>
      <c r="E51" s="54"/>
      <c r="F51" s="50"/>
      <c r="G51" s="50"/>
      <c r="H51" s="55"/>
      <c r="I51" s="50"/>
      <c r="J51" s="50"/>
      <c r="K51" s="56"/>
      <c r="L51" s="50"/>
      <c r="M51" s="50"/>
      <c r="N51" s="50"/>
      <c r="O51" s="50"/>
      <c r="P51" s="50"/>
      <c r="Q51" s="50"/>
      <c r="R51" s="24"/>
      <c r="S51" s="23"/>
      <c r="T51" s="23"/>
      <c r="U51" s="23"/>
      <c r="V51" s="23"/>
      <c r="W51" s="23"/>
      <c r="X51" s="23"/>
      <c r="Y51" s="23"/>
      <c r="Z51" s="23"/>
    </row>
    <row r="52" spans="1:27" ht="16" x14ac:dyDescent="0.2">
      <c r="A52" s="23"/>
      <c r="B52" s="24"/>
      <c r="C52" s="1"/>
      <c r="D52" s="1"/>
      <c r="E52" s="21"/>
      <c r="F52" s="1"/>
      <c r="G52" s="1"/>
      <c r="H52" s="2"/>
      <c r="I52" s="1"/>
      <c r="J52" s="1"/>
      <c r="K52" s="1"/>
      <c r="L52" s="1"/>
      <c r="M52" s="24"/>
      <c r="N52" s="1"/>
      <c r="O52" s="1"/>
      <c r="P52" s="1"/>
      <c r="Q52" s="24"/>
      <c r="R52" s="24"/>
      <c r="S52" s="23"/>
      <c r="T52" s="23"/>
      <c r="U52" s="23"/>
      <c r="V52" s="23"/>
      <c r="W52" s="23"/>
      <c r="X52" s="23"/>
      <c r="Y52" s="23"/>
      <c r="Z52" s="23"/>
    </row>
    <row r="53" spans="1:27" ht="16" x14ac:dyDescent="0.2">
      <c r="A53" s="23"/>
      <c r="B53" s="24"/>
      <c r="C53" s="1"/>
      <c r="D53" s="1"/>
      <c r="E53" s="21"/>
      <c r="F53" s="1"/>
      <c r="G53" s="1"/>
      <c r="H53" s="2"/>
      <c r="I53" s="1"/>
      <c r="J53" s="1"/>
      <c r="K53" s="1"/>
      <c r="L53" s="1"/>
      <c r="M53" s="24"/>
      <c r="N53" s="1"/>
      <c r="O53" s="1"/>
      <c r="P53" s="1"/>
      <c r="Q53" s="24"/>
      <c r="R53" s="24"/>
      <c r="S53" s="23"/>
      <c r="T53" s="23"/>
      <c r="U53" s="23"/>
      <c r="V53" s="23"/>
      <c r="W53" s="23"/>
      <c r="X53" s="23"/>
      <c r="Y53" s="23"/>
      <c r="Z53" s="23"/>
    </row>
    <row r="54" spans="1:27" ht="16" x14ac:dyDescent="0.2">
      <c r="A54" s="23"/>
      <c r="B54" s="24"/>
      <c r="C54" s="1"/>
      <c r="D54" s="1"/>
      <c r="E54" s="21"/>
      <c r="F54" s="1"/>
      <c r="G54" s="1"/>
      <c r="H54" s="2"/>
      <c r="I54" s="1"/>
      <c r="J54" s="1"/>
      <c r="K54" s="1"/>
      <c r="L54" s="1"/>
      <c r="M54" s="24"/>
      <c r="N54" s="1"/>
      <c r="O54" s="1"/>
      <c r="P54" s="1"/>
      <c r="Q54" s="24"/>
      <c r="R54" s="24"/>
      <c r="S54" s="23"/>
      <c r="T54" s="23"/>
      <c r="U54" s="23"/>
      <c r="V54" s="23"/>
      <c r="W54" s="23"/>
      <c r="X54" s="23"/>
      <c r="Y54" s="23"/>
      <c r="Z54" s="23"/>
    </row>
    <row r="55" spans="1:27" ht="16" x14ac:dyDescent="0.2">
      <c r="A55" s="23"/>
      <c r="B55" s="24"/>
      <c r="C55" s="1"/>
      <c r="D55" s="1"/>
      <c r="E55" s="21"/>
      <c r="F55" s="1"/>
      <c r="G55" s="1"/>
      <c r="H55" s="2"/>
      <c r="I55" s="1"/>
      <c r="J55" s="1"/>
      <c r="K55" s="1"/>
      <c r="L55" s="1"/>
      <c r="M55" s="24"/>
      <c r="N55" s="1"/>
      <c r="O55" s="1"/>
      <c r="P55" s="1"/>
      <c r="Q55" s="24"/>
      <c r="R55" s="24"/>
      <c r="S55" s="23"/>
      <c r="T55" s="23"/>
      <c r="U55" s="23"/>
      <c r="V55" s="23"/>
      <c r="W55" s="23"/>
      <c r="X55" s="23"/>
      <c r="Y55" s="23"/>
      <c r="Z55" s="23"/>
    </row>
    <row r="56" spans="1:27" ht="16" x14ac:dyDescent="0.2">
      <c r="A56" s="23"/>
      <c r="B56" s="24"/>
      <c r="C56" s="1"/>
      <c r="D56" s="1"/>
      <c r="E56" s="21"/>
      <c r="F56" s="1"/>
      <c r="G56" s="1"/>
      <c r="H56" s="2"/>
      <c r="I56" s="1"/>
      <c r="J56" s="1"/>
      <c r="K56" s="1"/>
      <c r="L56" s="1"/>
      <c r="M56" s="24"/>
      <c r="N56" s="1"/>
      <c r="O56" s="1"/>
      <c r="P56" s="1"/>
      <c r="Q56" s="24"/>
      <c r="R56" s="24"/>
      <c r="S56" s="23"/>
      <c r="T56" s="23"/>
      <c r="U56" s="23"/>
      <c r="V56" s="23"/>
      <c r="W56" s="23"/>
      <c r="X56" s="23"/>
      <c r="Y56" s="23"/>
      <c r="Z56" s="23"/>
    </row>
    <row r="57" spans="1:27" ht="16" x14ac:dyDescent="0.2">
      <c r="A57" s="23"/>
      <c r="B57" s="24"/>
      <c r="C57" s="1"/>
      <c r="D57" s="1"/>
      <c r="E57" s="21"/>
      <c r="F57" s="1"/>
      <c r="G57" s="1"/>
      <c r="H57" s="2"/>
      <c r="I57" s="1"/>
      <c r="J57" s="1"/>
      <c r="K57" s="1"/>
      <c r="L57" s="1"/>
      <c r="M57" s="24"/>
      <c r="N57" s="1"/>
      <c r="O57" s="1"/>
      <c r="P57" s="1"/>
      <c r="Q57" s="24"/>
      <c r="R57" s="24"/>
      <c r="S57" s="23"/>
      <c r="T57" s="23"/>
      <c r="U57" s="23"/>
      <c r="V57" s="23"/>
      <c r="W57" s="23"/>
      <c r="X57" s="23"/>
      <c r="Y57" s="23"/>
      <c r="Z57" s="23"/>
    </row>
    <row r="95" spans="3:3" x14ac:dyDescent="0.2">
      <c r="C95">
        <v>0.32258064516129031</v>
      </c>
    </row>
  </sheetData>
  <mergeCells count="2">
    <mergeCell ref="C2:E3"/>
    <mergeCell ref="F2:H3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BF42-5914-42CA-8022-62C66AE89906}">
  <sheetPr>
    <tabColor rgb="FF0070C0"/>
  </sheetPr>
  <dimension ref="A1"/>
  <sheetViews>
    <sheetView showGridLines="0" zoomScale="120" zoomScaleNormal="120" workbookViewId="0">
      <selection activeCell="B40" sqref="B40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Commission Structures</vt:lpstr>
      <vt:lpstr>NIPA Plans</vt:lpstr>
      <vt:lpstr>NIPA 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Blackard, Derrick</dc:creator>
  <cp:keywords/>
  <dc:description/>
  <cp:lastModifiedBy>Beidle, Erin</cp:lastModifiedBy>
  <cp:revision/>
  <dcterms:created xsi:type="dcterms:W3CDTF">2019-08-21T21:04:17Z</dcterms:created>
  <dcterms:modified xsi:type="dcterms:W3CDTF">2025-08-05T14:41:42Z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