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Users/bengabriel/Downloads/"/>
    </mc:Choice>
  </mc:AlternateContent>
  <xr:revisionPtr revIDLastSave="0" documentId="13_ncr:1_{D27077C9-B13E-1943-BD4D-2A4B3B2C7854}" xr6:coauthVersionLast="45" xr6:coauthVersionMax="45" xr10:uidLastSave="{00000000-0000-0000-0000-000000000000}"/>
  <bookViews>
    <workbookView xWindow="0" yWindow="460" windowWidth="25780" windowHeight="17000" xr2:uid="{00000000-000D-0000-FFFF-FFFF00000000}"/>
  </bookViews>
  <sheets>
    <sheet name="PPP Loan Forgiveness Calculator" sheetId="1" r:id="rId1"/>
    <sheet name="FTE Calculation Worksheet" sheetId="2" r:id="rId2"/>
    <sheet name="Original FTE" sheetId="6" r:id="rId3"/>
    <sheet name="Excess Compensation" sheetId="3" r:id="rId4"/>
    <sheet name="SE Income" sheetId="4" r:id="rId5"/>
    <sheet name="Compensation Reduction" sheetId="5" r:id="rId6"/>
  </sheets>
  <definedNames>
    <definedName name="_xlnm.Print_Area" localSheetId="5">'Compensation Reduction'!$B$2:$I$39</definedName>
    <definedName name="_xlnm.Print_Area" localSheetId="3">'Excess Compensation'!$B$2:$E$25</definedName>
    <definedName name="_xlnm.Print_Area" localSheetId="1">'FTE Calculation Worksheet'!$B$2:$L$25</definedName>
    <definedName name="_xlnm.Print_Area" localSheetId="2">'Original FTE'!$B$2:$I$25</definedName>
    <definedName name="_xlnm.Print_Area" localSheetId="0">'PPP Loan Forgiveness Calculator'!$B$2:$G$56</definedName>
    <definedName name="_xlnm.Print_Area" localSheetId="4">'SE Income'!$B$1:$I$36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jEJTm3CENXIfeFz+pcr9+w+ksEbw=="/>
    </ext>
  </extLst>
</workbook>
</file>

<file path=xl/calcChain.xml><?xml version="1.0" encoding="utf-8"?>
<calcChain xmlns="http://schemas.openxmlformats.org/spreadsheetml/2006/main">
  <c r="E34" i="4" l="1"/>
  <c r="F34" i="4"/>
  <c r="D8" i="4"/>
  <c r="H39" i="5" l="1"/>
  <c r="D9" i="5"/>
  <c r="E9" i="5" s="1"/>
  <c r="G9" i="5" s="1"/>
  <c r="I9" i="5" s="1"/>
  <c r="D10" i="5"/>
  <c r="D11" i="5"/>
  <c r="E11" i="5" s="1"/>
  <c r="G11" i="5" s="1"/>
  <c r="I11" i="5" s="1"/>
  <c r="D12" i="5"/>
  <c r="E12" i="5" s="1"/>
  <c r="G12" i="5" s="1"/>
  <c r="I12" i="5" s="1"/>
  <c r="D13" i="5"/>
  <c r="E13" i="5" s="1"/>
  <c r="G13" i="5" s="1"/>
  <c r="I13" i="5" s="1"/>
  <c r="D14" i="5"/>
  <c r="E14" i="5" s="1"/>
  <c r="G14" i="5" s="1"/>
  <c r="I14" i="5" s="1"/>
  <c r="D15" i="5"/>
  <c r="E15" i="5" s="1"/>
  <c r="G15" i="5" s="1"/>
  <c r="I15" i="5" s="1"/>
  <c r="D16" i="5"/>
  <c r="E16" i="5" s="1"/>
  <c r="G16" i="5" s="1"/>
  <c r="I16" i="5" s="1"/>
  <c r="D17" i="5"/>
  <c r="E17" i="5" s="1"/>
  <c r="G17" i="5" s="1"/>
  <c r="I17" i="5" s="1"/>
  <c r="D18" i="5"/>
  <c r="E18" i="5" s="1"/>
  <c r="G18" i="5" s="1"/>
  <c r="I18" i="5" s="1"/>
  <c r="D19" i="5"/>
  <c r="E19" i="5" s="1"/>
  <c r="G19" i="5" s="1"/>
  <c r="I19" i="5" s="1"/>
  <c r="D20" i="5"/>
  <c r="D21" i="5"/>
  <c r="E21" i="5" s="1"/>
  <c r="G21" i="5" s="1"/>
  <c r="I21" i="5" s="1"/>
  <c r="D22" i="5"/>
  <c r="E22" i="5" s="1"/>
  <c r="G22" i="5" s="1"/>
  <c r="I22" i="5" s="1"/>
  <c r="D23" i="5"/>
  <c r="D24" i="5"/>
  <c r="E24" i="5" s="1"/>
  <c r="G24" i="5" s="1"/>
  <c r="I24" i="5" s="1"/>
  <c r="D25" i="5"/>
  <c r="E25" i="5" s="1"/>
  <c r="G25" i="5" s="1"/>
  <c r="I25" i="5" s="1"/>
  <c r="D26" i="5"/>
  <c r="E26" i="5" s="1"/>
  <c r="G26" i="5" s="1"/>
  <c r="I26" i="5" s="1"/>
  <c r="D27" i="5"/>
  <c r="E27" i="5" s="1"/>
  <c r="G27" i="5" s="1"/>
  <c r="I27" i="5" s="1"/>
  <c r="D28" i="5"/>
  <c r="E28" i="5" s="1"/>
  <c r="G28" i="5" s="1"/>
  <c r="I28" i="5" s="1"/>
  <c r="D29" i="5"/>
  <c r="D30" i="5"/>
  <c r="E30" i="5" s="1"/>
  <c r="G30" i="5" s="1"/>
  <c r="I30" i="5" s="1"/>
  <c r="D31" i="5"/>
  <c r="D32" i="5"/>
  <c r="E32" i="5" s="1"/>
  <c r="G32" i="5" s="1"/>
  <c r="I32" i="5" s="1"/>
  <c r="D33" i="5"/>
  <c r="E33" i="5" s="1"/>
  <c r="G33" i="5" s="1"/>
  <c r="I33" i="5" s="1"/>
  <c r="D34" i="5"/>
  <c r="E34" i="5" s="1"/>
  <c r="G34" i="5" s="1"/>
  <c r="I34" i="5" s="1"/>
  <c r="D35" i="5"/>
  <c r="E35" i="5" s="1"/>
  <c r="G35" i="5" s="1"/>
  <c r="I35" i="5" s="1"/>
  <c r="D36" i="5"/>
  <c r="E36" i="5" s="1"/>
  <c r="G36" i="5" s="1"/>
  <c r="I36" i="5" s="1"/>
  <c r="D37" i="5"/>
  <c r="E37" i="5" s="1"/>
  <c r="G37" i="5" s="1"/>
  <c r="I37" i="5" s="1"/>
  <c r="D38" i="5"/>
  <c r="E38" i="5" s="1"/>
  <c r="G38" i="5" s="1"/>
  <c r="I38" i="5" s="1"/>
  <c r="D8" i="5"/>
  <c r="D7" i="5"/>
  <c r="E7" i="5" s="1"/>
  <c r="G7" i="5" s="1"/>
  <c r="I7" i="5" s="1"/>
  <c r="D6" i="5"/>
  <c r="E6" i="5" s="1"/>
  <c r="G6" i="5" s="1"/>
  <c r="I6" i="5" s="1"/>
  <c r="E23" i="5"/>
  <c r="G23" i="5" s="1"/>
  <c r="I23" i="5" s="1"/>
  <c r="E31" i="5"/>
  <c r="G31" i="5" s="1"/>
  <c r="I31" i="5" s="1"/>
  <c r="E8" i="5"/>
  <c r="G8" i="5" s="1"/>
  <c r="I8" i="5" s="1"/>
  <c r="E10" i="5"/>
  <c r="G10" i="5" s="1"/>
  <c r="I10" i="5" s="1"/>
  <c r="E20" i="5"/>
  <c r="G20" i="5" s="1"/>
  <c r="I20" i="5" s="1"/>
  <c r="E29" i="5"/>
  <c r="G29" i="5" s="1"/>
  <c r="I29" i="5" s="1"/>
  <c r="I39" i="5" l="1"/>
  <c r="C48" i="1" s="1"/>
  <c r="G39" i="5"/>
  <c r="D9" i="6" l="1"/>
  <c r="E17" i="6"/>
  <c r="D18" i="6"/>
  <c r="C18" i="6"/>
  <c r="E18" i="6" s="1" a="1"/>
  <c r="E18" i="6" s="1"/>
  <c r="E16" i="6"/>
  <c r="H8" i="6"/>
  <c r="C9" i="6"/>
  <c r="H7" i="6"/>
  <c r="G9" i="6"/>
  <c r="F9" i="6"/>
  <c r="E9" i="6"/>
  <c r="C23" i="6" l="1"/>
  <c r="H9" i="6"/>
  <c r="C22" i="6" s="1"/>
  <c r="C25" i="6" l="1"/>
  <c r="C34" i="4"/>
  <c r="G15" i="4"/>
  <c r="H15" i="4" s="1"/>
  <c r="I15" i="4" s="1"/>
  <c r="G16" i="4"/>
  <c r="H16" i="4" s="1"/>
  <c r="I16" i="4" s="1"/>
  <c r="G17" i="4"/>
  <c r="H17" i="4" s="1"/>
  <c r="I17" i="4" s="1"/>
  <c r="G18" i="4"/>
  <c r="H18" i="4" s="1"/>
  <c r="I18" i="4" s="1"/>
  <c r="G19" i="4"/>
  <c r="H19" i="4" s="1"/>
  <c r="I19" i="4" s="1"/>
  <c r="G20" i="4"/>
  <c r="H20" i="4" s="1"/>
  <c r="I20" i="4" s="1"/>
  <c r="G21" i="4"/>
  <c r="H21" i="4" s="1"/>
  <c r="I21" i="4" s="1"/>
  <c r="G22" i="4"/>
  <c r="H22" i="4" s="1"/>
  <c r="I22" i="4" s="1"/>
  <c r="G23" i="4"/>
  <c r="H23" i="4" s="1"/>
  <c r="I23" i="4" s="1"/>
  <c r="G24" i="4"/>
  <c r="H24" i="4" s="1"/>
  <c r="I24" i="4" s="1"/>
  <c r="G25" i="4"/>
  <c r="H25" i="4" s="1"/>
  <c r="I25" i="4" s="1"/>
  <c r="G26" i="4"/>
  <c r="H26" i="4" s="1"/>
  <c r="I26" i="4" s="1"/>
  <c r="G27" i="4"/>
  <c r="H27" i="4" s="1"/>
  <c r="I27" i="4" s="1"/>
  <c r="G28" i="4"/>
  <c r="H28" i="4" s="1"/>
  <c r="I28" i="4" s="1"/>
  <c r="G29" i="4"/>
  <c r="H29" i="4" s="1"/>
  <c r="I29" i="4" s="1"/>
  <c r="G30" i="4"/>
  <c r="H30" i="4" s="1"/>
  <c r="I30" i="4" s="1"/>
  <c r="G31" i="4"/>
  <c r="H31" i="4" s="1"/>
  <c r="I31" i="4" s="1"/>
  <c r="G32" i="4"/>
  <c r="H32" i="4" s="1"/>
  <c r="I32" i="4" s="1"/>
  <c r="G33" i="4"/>
  <c r="D7" i="4"/>
  <c r="G14" i="4" l="1"/>
  <c r="H14" i="4" s="1"/>
  <c r="I14" i="4" s="1"/>
  <c r="D34" i="4"/>
  <c r="H33" i="4"/>
  <c r="K16" i="2"/>
  <c r="G34" i="4" l="1"/>
  <c r="I33" i="4"/>
  <c r="I34" i="4" s="1"/>
  <c r="D36" i="4" s="1"/>
  <c r="C9" i="1" s="1"/>
  <c r="C23" i="1" s="1"/>
  <c r="C26" i="1" s="1"/>
  <c r="H34" i="4"/>
  <c r="E24" i="3"/>
  <c r="E23" i="3"/>
  <c r="E22" i="3"/>
  <c r="E21" i="3"/>
  <c r="E20" i="3"/>
  <c r="E19" i="3"/>
  <c r="E18" i="3"/>
  <c r="E17" i="3"/>
  <c r="E16" i="3"/>
  <c r="E15" i="3"/>
  <c r="E14" i="3"/>
  <c r="E13" i="3"/>
  <c r="E12" i="3"/>
  <c r="E11" i="3"/>
  <c r="E10" i="3"/>
  <c r="E9" i="3"/>
  <c r="E8" i="3"/>
  <c r="E7" i="3"/>
  <c r="E6" i="3"/>
  <c r="K17" i="2"/>
  <c r="K15" i="2"/>
  <c r="K9" i="2"/>
  <c r="K8" i="2"/>
  <c r="C22" i="2" s="1"/>
  <c r="K7" i="2"/>
  <c r="C39" i="1"/>
  <c r="C44" i="1" s="1"/>
  <c r="E6" i="1"/>
  <c r="E7" i="1" s="1"/>
  <c r="C23" i="2" l="1"/>
  <c r="C21" i="2"/>
  <c r="E25" i="3"/>
  <c r="C24" i="1" s="1"/>
  <c r="C25" i="2"/>
  <c r="C28" i="1" s="1"/>
  <c r="C46" i="1" s="1"/>
  <c r="C43" i="1" l="1"/>
  <c r="C45" i="1" s="1"/>
  <c r="C50" i="1" l="1"/>
  <c r="C47" i="1"/>
  <c r="C49" i="1" l="1"/>
  <c r="C51" i="1" l="1"/>
  <c r="C55" i="1" s="1"/>
  <c r="C56" i="1" l="1"/>
  <c r="C52" i="1" s="1"/>
  <c r="C53" i="1" s="1"/>
  <c r="C54" i="1" s="1"/>
  <c r="G5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<sst xmlns="http://schemas.openxmlformats.org/spreadsheetml/2006/main" count="157" uniqueCount="134">
  <si>
    <t>Employees with Compensation in Excess of $15,385 over 8-week Period</t>
  </si>
  <si>
    <t>Full-time Employees - Enter # of Employees</t>
  </si>
  <si>
    <t>[CLIENT NAME]</t>
  </si>
  <si>
    <t>30 or 40 hours per week metric used to calculate FTEs (see note below):</t>
  </si>
  <si>
    <t>Employee name</t>
  </si>
  <si>
    <t>Original Loan Information</t>
  </si>
  <si>
    <t>Wages for 8 weeks</t>
  </si>
  <si>
    <t>Max wages for 8 weeks</t>
  </si>
  <si>
    <t>Excess wages</t>
  </si>
  <si>
    <r>
      <rPr>
        <sz val="11"/>
        <color rgb="FF000000"/>
        <rFont val="Arial"/>
        <family val="2"/>
      </rPr>
      <t xml:space="preserve">Cells with </t>
    </r>
    <r>
      <rPr>
        <sz val="11"/>
        <color rgb="FFFF0000"/>
        <rFont val="Arial"/>
        <family val="2"/>
      </rPr>
      <t>red</t>
    </r>
    <r>
      <rPr>
        <sz val="11"/>
        <color rgb="FF000000"/>
        <rFont val="Arial"/>
        <family val="2"/>
      </rPr>
      <t xml:space="preserve"> borders are user entered.</t>
    </r>
  </si>
  <si>
    <t xml:space="preserve">   Use the same metric used to calculate FTEs for the loan.</t>
  </si>
  <si>
    <t>Employee 1:</t>
  </si>
  <si>
    <t>Original loan amount:</t>
  </si>
  <si>
    <t>Week 1</t>
  </si>
  <si>
    <t>Week 2</t>
  </si>
  <si>
    <t>Week 3</t>
  </si>
  <si>
    <t>Week 4</t>
  </si>
  <si>
    <t>Week 5</t>
  </si>
  <si>
    <t>Week 6</t>
  </si>
  <si>
    <t>Accrued interest over 8 weeks</t>
  </si>
  <si>
    <t>Week 7</t>
  </si>
  <si>
    <t>Week 8</t>
  </si>
  <si>
    <t>Total</t>
  </si>
  <si>
    <t>Employee 2:</t>
  </si>
  <si>
    <t>Origination date of loan:</t>
  </si>
  <si>
    <r>
      <t xml:space="preserve">Monthly </t>
    </r>
    <r>
      <rPr>
        <i/>
        <sz val="12"/>
        <color rgb="FFFF0000"/>
        <rFont val="Arial"/>
        <family val="2"/>
      </rPr>
      <t>(enter up 2 values)</t>
    </r>
  </si>
  <si>
    <t>Total amount eligible for forgiveness</t>
  </si>
  <si>
    <t>Employee 3:</t>
  </si>
  <si>
    <t>Payroll Expenses During Forgiveness Period</t>
  </si>
  <si>
    <t>Week 1 - Gross wages:</t>
  </si>
  <si>
    <t>Employee 4:</t>
  </si>
  <si>
    <t xml:space="preserve">Employee 5: </t>
  </si>
  <si>
    <r>
      <t xml:space="preserve">Bi-weekly/Semi-monthly </t>
    </r>
    <r>
      <rPr>
        <i/>
        <sz val="12"/>
        <color rgb="FFFF0000"/>
        <rFont val="Arial"/>
        <family val="2"/>
      </rPr>
      <t>(enter up to 4 values)</t>
    </r>
  </si>
  <si>
    <t>Week 2 - Gross wages:</t>
  </si>
  <si>
    <t>Week 3 - Gross wages:</t>
  </si>
  <si>
    <t>Variable Hour Employees - Enter Hours</t>
  </si>
  <si>
    <t>Week 4 - Gross wages:</t>
  </si>
  <si>
    <t>Week 5 - Gross wages:</t>
  </si>
  <si>
    <r>
      <t xml:space="preserve">Monthly </t>
    </r>
    <r>
      <rPr>
        <i/>
        <sz val="12"/>
        <color rgb="FFFF0000"/>
        <rFont val="Arial"/>
        <family val="2"/>
      </rPr>
      <t>(enter up to 2 values)</t>
    </r>
  </si>
  <si>
    <t>Week 6 - Gross wages:</t>
  </si>
  <si>
    <t>Week 7 - Gross wages:</t>
  </si>
  <si>
    <t>Week 8 - Gross wages:</t>
  </si>
  <si>
    <t>Retirement/health and other benefits paid:</t>
  </si>
  <si>
    <t>State/local employer taxes paid:</t>
  </si>
  <si>
    <r>
      <t xml:space="preserve">Bi-weekly/Semi-monthly </t>
    </r>
    <r>
      <rPr>
        <i/>
        <sz val="12"/>
        <color rgb="FFFF0000"/>
        <rFont val="Arial"/>
        <family val="2"/>
      </rPr>
      <t>(enter up to 4 values)</t>
    </r>
  </si>
  <si>
    <t>Total excess wages:</t>
  </si>
  <si>
    <t>SE owners earnings allowed:</t>
  </si>
  <si>
    <t xml:space="preserve">Calculated based on 8 weeks equivalent of net SE earnings entered above. </t>
  </si>
  <si>
    <t>(Less) Annualized wages over $100k:</t>
  </si>
  <si>
    <t>(Less) FFCRA sick/leave wages, nonresident US employee wages:</t>
  </si>
  <si>
    <t>Total payroll expenses during forgiveness period:</t>
  </si>
  <si>
    <t>Average FTEs during 8-week period:</t>
  </si>
  <si>
    <t>Total FTEs for Forgiveness Period</t>
  </si>
  <si>
    <t>Monthly</t>
  </si>
  <si>
    <t xml:space="preserve">Other Qualified Expenses </t>
  </si>
  <si>
    <t>Note: The Affordable Care Act (ACA) defines full-time equivalents by 30-hour increments. The Department of Labor (DOL) defines full-time equivalents by 40-hour increments. Also, Per DOL and ACA rules, partial FTE amounts are rounded down. The exception is that if the amount is less than 1, you round to 1. Above, if your FTE calculation is less than 1, you must override the calculated value to 1.</t>
  </si>
  <si>
    <t>Rent - Month 1:</t>
  </si>
  <si>
    <t>Bi-weekly/Semi-monthly</t>
  </si>
  <si>
    <t>Weekly</t>
  </si>
  <si>
    <t>FTEs re-hired</t>
  </si>
  <si>
    <t>Under rules in the Cares Act, an employer is is not penalized for decreases in FTEs if they are re-hired prior to 6/30/20.</t>
  </si>
  <si>
    <t>Rent - Month 2:</t>
  </si>
  <si>
    <t>TOTAL</t>
  </si>
  <si>
    <t>Mortgage interest - Month 1:</t>
  </si>
  <si>
    <t>Mortgage interest - Month 2:</t>
  </si>
  <si>
    <t>Utilities - Month 1:</t>
  </si>
  <si>
    <t>Utilities - Month 2:</t>
  </si>
  <si>
    <t xml:space="preserve">Other qualified expenses: </t>
  </si>
  <si>
    <t>Total other qualified expenses during forgiveness period:</t>
  </si>
  <si>
    <t>Summary of Forgiveness Period</t>
  </si>
  <si>
    <t>Total payroll expenses:</t>
  </si>
  <si>
    <t>Total other qualified expenses:</t>
  </si>
  <si>
    <t>Estimated forgiveness before reductions:</t>
  </si>
  <si>
    <t>Forgiveness reduction percent for FTEs:</t>
  </si>
  <si>
    <t>Max forgiveness after FTE reduction:</t>
  </si>
  <si>
    <t>75/25 rule for payroll:</t>
  </si>
  <si>
    <t>Total payroll expenses forgiven:</t>
  </si>
  <si>
    <t>Total other qualified expenses forgiven:</t>
  </si>
  <si>
    <t>Total forgiveness for 8-week period:</t>
  </si>
  <si>
    <t>Loan balance after forgiveness</t>
  </si>
  <si>
    <r>
      <rPr>
        <b/>
        <sz val="11"/>
        <color rgb="FF000000"/>
        <rFont val="Arial"/>
        <family val="2"/>
      </rPr>
      <t>Weekly</t>
    </r>
    <r>
      <rPr>
        <sz val="11"/>
        <color rgb="FF000000"/>
        <rFont val="Arial"/>
        <family val="2"/>
      </rPr>
      <t xml:space="preserve"> </t>
    </r>
    <r>
      <rPr>
        <i/>
        <sz val="12"/>
        <color rgb="FFFF0000"/>
        <rFont val="Arial"/>
        <family val="2"/>
      </rPr>
      <t>(enter up to 8 values)</t>
    </r>
  </si>
  <si>
    <r>
      <rPr>
        <b/>
        <sz val="11"/>
        <color rgb="FF000000"/>
        <rFont val="Arial"/>
        <family val="2"/>
      </rPr>
      <t>Weekly</t>
    </r>
    <r>
      <rPr>
        <i/>
        <sz val="12"/>
        <color rgb="FFFF0000"/>
        <rFont val="Arial"/>
        <family val="2"/>
      </rPr>
      <t xml:space="preserve"> (enter up to 8 values)</t>
    </r>
  </si>
  <si>
    <t>Calculated on the Excess Compensation worksheet.</t>
  </si>
  <si>
    <t>Calculated on the FTE Calculation worksheet.</t>
  </si>
  <si>
    <t>(Less excess of 25% wage reduction)</t>
  </si>
  <si>
    <t>Max forgiveness after wage and FTE reduction</t>
  </si>
  <si>
    <t>Maximum Allowed</t>
  </si>
  <si>
    <t>Partner Name</t>
  </si>
  <si>
    <t>Sch K-1, Line 14a</t>
  </si>
  <si>
    <t>Partner 1</t>
  </si>
  <si>
    <t>Partner 2</t>
  </si>
  <si>
    <t>Form 1065, Schedule K-1 Self Employment Earnings</t>
  </si>
  <si>
    <t>Partner 20</t>
  </si>
  <si>
    <t>Eligible self-employment income</t>
  </si>
  <si>
    <t>From SE Income Tab</t>
  </si>
  <si>
    <t>Total Hours for Variable Hour Employees</t>
  </si>
  <si>
    <t xml:space="preserve">   Use the same metric used to calculate FTEs for forgiveness.</t>
  </si>
  <si>
    <t>FTE for Variable Hour Employees</t>
  </si>
  <si>
    <t>FTE Calculation for 1/1/20 - 2/29/20</t>
  </si>
  <si>
    <t>FTE Calculation for 2/15/19 - 6/30/19</t>
  </si>
  <si>
    <t>Full-time employees</t>
  </si>
  <si>
    <t>Full-time Employees</t>
  </si>
  <si>
    <t>Total FTE's from 2/15/19 - 6/30/19</t>
  </si>
  <si>
    <t>Total FTE's from 1/1/20 - 2/29/20</t>
  </si>
  <si>
    <t>Lower of FTE Totals</t>
  </si>
  <si>
    <r>
      <t xml:space="preserve">FTEs from application </t>
    </r>
    <r>
      <rPr>
        <b/>
        <i/>
        <u/>
        <sz val="16"/>
        <color theme="1"/>
        <rFont val="Calibri"/>
        <family val="2"/>
      </rPr>
      <t>OR</t>
    </r>
    <r>
      <rPr>
        <sz val="16"/>
        <color theme="1"/>
        <rFont val="Calibri"/>
        <family val="2"/>
      </rPr>
      <t xml:space="preserve"> calculation from Original FTE tab:</t>
    </r>
  </si>
  <si>
    <t>Enter this amount on line 7 of the PPP Loan Forgiveness Calculator</t>
  </si>
  <si>
    <t>Note:  Enter only hours from 2/15/19 - 2/28/19 under the Feb-19 Column</t>
  </si>
  <si>
    <t>Covered Period Wages</t>
  </si>
  <si>
    <t>1st Qtr 2020 Wages</t>
  </si>
  <si>
    <t>Total Excess Wages</t>
  </si>
  <si>
    <t>8 Week Average</t>
  </si>
  <si>
    <t>Wages Restored by 6/30</t>
  </si>
  <si>
    <t>Total Wage Reduction</t>
  </si>
  <si>
    <t>25% or more Wage Reduction (Do not include 2019 employees with Annualized wages of 100k or more)</t>
  </si>
  <si>
    <t>75% of 1st Qtr Avg</t>
  </si>
  <si>
    <t>Tent. Wage Reduction</t>
  </si>
  <si>
    <t>Form 1040, Self Employment Income</t>
  </si>
  <si>
    <t>Form 1040 Schedule and Line</t>
  </si>
  <si>
    <t>2019 Form Schedule C, Line 31</t>
  </si>
  <si>
    <t>Net Income</t>
  </si>
  <si>
    <t>2019 Form Schedule F, Line 34</t>
  </si>
  <si>
    <t>Sch K-1, Depletion</t>
  </si>
  <si>
    <t>Sch K-1, Line 12</t>
  </si>
  <si>
    <t>Form 1040, Sch E - UPE</t>
  </si>
  <si>
    <t>Subtotal</t>
  </si>
  <si>
    <t>92.35% Of Subtotal</t>
  </si>
  <si>
    <t>Totals</t>
  </si>
  <si>
    <t>Net SE Income Eligible for Forgiveness Calculation:</t>
  </si>
  <si>
    <t>EIDL Advance Received (up to $10,000)</t>
  </si>
  <si>
    <t>Total forgiveness for after EIDL Advance Reduction:</t>
  </si>
  <si>
    <t>Enter as a positive number</t>
  </si>
  <si>
    <t>Note: Cells C55 and C56 are used in summary calculations but are not included when printing the sheet.</t>
  </si>
  <si>
    <t>Last updated 05/07/2020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</si>
</sst>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quot;$&quot;#,##0.00"/>
    <numFmt numFmtId="165" formatCode="0.0"/>
    <numFmt numFmtId="166" formatCode="&quot;$&quot;#,##0.00;[Red]&quot;$&quot;#,##0.00"/>
    <numFmt numFmtId="167" formatCode="[$-409]mmm\-yy;@"/>
    <numFmt numFmtId="168" formatCode="#,##0.00;[Red]#,##0.00"/>
  </numFmts>
  <fonts count="62" x14ac:knownFonts="1">
    <font>
      <sz val="11"/>
      <color theme="1"/>
      <name val="Arial"/>
    </font>
    <font>
      <sz val="11"/>
      <color theme="1"/>
      <name val="Calibri"/>
      <family val="2"/>
    </font>
    <font>
      <sz val="14"/>
      <color theme="1"/>
      <name val="Calibri"/>
      <family val="2"/>
    </font>
    <font>
      <sz val="42"/>
      <color theme="1"/>
      <name val="Calibri"/>
      <family val="2"/>
    </font>
    <font>
      <sz val="11"/>
      <name val="Arial"/>
      <family val="2"/>
    </font>
    <font>
      <b/>
      <i/>
      <sz val="11"/>
      <color rgb="FF000000"/>
      <name val="Calibri"/>
      <family val="2"/>
    </font>
    <font>
      <b/>
      <sz val="18"/>
      <color theme="0"/>
      <name val="Calibri"/>
      <family val="2"/>
    </font>
    <font>
      <b/>
      <sz val="18"/>
      <color rgb="FFFFFFFF"/>
      <name val="Calibri"/>
      <family val="2"/>
    </font>
    <font>
      <sz val="18"/>
      <color theme="0"/>
      <name val="Calibri"/>
      <family val="2"/>
    </font>
    <font>
      <b/>
      <sz val="14"/>
      <color theme="1"/>
      <name val="Calibri"/>
      <family val="2"/>
    </font>
    <font>
      <b/>
      <sz val="14"/>
      <color rgb="FF000000"/>
      <name val="Calibri"/>
      <family val="2"/>
    </font>
    <font>
      <sz val="14"/>
      <color rgb="FF000000"/>
      <name val="Calibri"/>
      <family val="2"/>
    </font>
    <font>
      <i/>
      <sz val="14"/>
      <color rgb="FFFF0000"/>
      <name val="Calibri"/>
      <family val="2"/>
    </font>
    <font>
      <sz val="13"/>
      <color theme="1"/>
      <name val="Calibri"/>
      <family val="2"/>
    </font>
    <font>
      <i/>
      <sz val="11"/>
      <color theme="1"/>
      <name val="Arial"/>
      <family val="2"/>
    </font>
    <font>
      <sz val="13"/>
      <color rgb="FF000000"/>
      <name val="Calibri"/>
      <family val="2"/>
    </font>
    <font>
      <sz val="16"/>
      <color theme="1"/>
      <name val="Calibri"/>
      <family val="2"/>
    </font>
    <font>
      <b/>
      <sz val="16"/>
      <color theme="1"/>
      <name val="Calibri"/>
      <family val="2"/>
    </font>
    <font>
      <sz val="16"/>
      <color rgb="FF000000"/>
      <name val="Calibri"/>
      <family val="2"/>
    </font>
    <font>
      <b/>
      <sz val="14"/>
      <color theme="0"/>
      <name val="Calibri"/>
      <family val="2"/>
    </font>
    <font>
      <i/>
      <sz val="12"/>
      <color rgb="FF000000"/>
      <name val="Calibri"/>
      <family val="2"/>
    </font>
    <font>
      <sz val="16"/>
      <color theme="1"/>
      <name val="Arial"/>
      <family val="2"/>
    </font>
    <font>
      <i/>
      <sz val="11"/>
      <color rgb="FF000000"/>
      <name val="Arial"/>
      <family val="2"/>
    </font>
    <font>
      <sz val="16"/>
      <color rgb="FFFF0000"/>
      <name val="Calibri"/>
      <family val="2"/>
    </font>
    <font>
      <b/>
      <sz val="16"/>
      <color rgb="FF000000"/>
      <name val="Calibri"/>
      <family val="2"/>
    </font>
    <font>
      <i/>
      <sz val="12"/>
      <color rgb="FFFF0000"/>
      <name val="Calibri"/>
      <family val="2"/>
    </font>
    <font>
      <i/>
      <sz val="16"/>
      <color rgb="FF000000"/>
      <name val="Calibri"/>
      <family val="2"/>
    </font>
    <font>
      <i/>
      <sz val="16"/>
      <color rgb="FFFF0000"/>
      <name val="Calibri"/>
      <family val="2"/>
    </font>
    <font>
      <i/>
      <sz val="16"/>
      <color theme="1"/>
      <name val="Calibri"/>
      <family val="2"/>
    </font>
    <font>
      <b/>
      <i/>
      <sz val="15"/>
      <color theme="1"/>
      <name val="Calibri"/>
      <family val="2"/>
    </font>
    <font>
      <b/>
      <i/>
      <sz val="16"/>
      <color theme="1"/>
      <name val="Calibri"/>
      <family val="2"/>
    </font>
    <font>
      <sz val="11"/>
      <color rgb="FF000000"/>
      <name val="Arial"/>
      <family val="2"/>
    </font>
    <font>
      <sz val="11"/>
      <color rgb="FFFF0000"/>
      <name val="Arial"/>
      <family val="2"/>
    </font>
    <font>
      <i/>
      <sz val="12"/>
      <color rgb="FFFF0000"/>
      <name val="Arial"/>
      <family val="2"/>
    </font>
    <font>
      <b/>
      <sz val="11"/>
      <color rgb="FF000000"/>
      <name val="Arial"/>
      <family val="2"/>
    </font>
    <font>
      <b/>
      <sz val="14"/>
      <color theme="1"/>
      <name val="Arial"/>
      <family val="2"/>
    </font>
    <font>
      <i/>
      <sz val="11"/>
      <color rgb="FF000000"/>
      <name val="Arial"/>
      <family val="2"/>
    </font>
    <font>
      <b/>
      <i/>
      <sz val="12"/>
      <color theme="1"/>
      <name val="Calibri"/>
      <family val="2"/>
    </font>
    <font>
      <sz val="16"/>
      <color rgb="FF000000"/>
      <name val="Calibri"/>
      <family val="2"/>
    </font>
    <font>
      <i/>
      <sz val="11"/>
      <color rgb="FF000000"/>
      <name val="Calibri"/>
      <family val="2"/>
    </font>
    <font>
      <b/>
      <sz val="18"/>
      <color rgb="FFFFFFFF"/>
      <name val="Calibri"/>
      <family val="2"/>
    </font>
    <font>
      <sz val="13"/>
      <color rgb="FF000000"/>
      <name val="Calibri"/>
      <family val="2"/>
    </font>
    <font>
      <b/>
      <sz val="14"/>
      <color theme="1"/>
      <name val="Calibri"/>
      <family val="2"/>
    </font>
    <font>
      <sz val="13"/>
      <color theme="1"/>
      <name val="Calibri"/>
      <family val="2"/>
    </font>
    <font>
      <b/>
      <sz val="13"/>
      <color theme="1"/>
      <name val="Calibri"/>
      <family val="2"/>
      <scheme val="major"/>
    </font>
    <font>
      <b/>
      <sz val="18"/>
      <color theme="0"/>
      <name val="Calibri"/>
      <family val="2"/>
    </font>
    <font>
      <b/>
      <sz val="14"/>
      <color rgb="FF000000"/>
      <name val="Calibri"/>
      <family val="2"/>
    </font>
    <font>
      <sz val="14"/>
      <color theme="1"/>
      <name val="Calibri"/>
      <family val="2"/>
      <scheme val="major"/>
    </font>
    <font>
      <b/>
      <sz val="14"/>
      <color rgb="FF000000"/>
      <name val="Calibri"/>
      <family val="2"/>
      <scheme val="major"/>
    </font>
    <font>
      <i/>
      <sz val="14"/>
      <color rgb="FFFF0000"/>
      <name val="Calibri"/>
      <family val="2"/>
    </font>
    <font>
      <sz val="16"/>
      <color theme="1"/>
      <name val="Calibri"/>
      <family val="2"/>
    </font>
    <font>
      <b/>
      <i/>
      <u/>
      <sz val="16"/>
      <color theme="1"/>
      <name val="Calibri"/>
      <family val="2"/>
    </font>
    <font>
      <i/>
      <sz val="12"/>
      <name val="Calibri"/>
      <family val="2"/>
    </font>
    <font>
      <sz val="12"/>
      <name val="Arial"/>
      <family val="2"/>
    </font>
    <font>
      <b/>
      <sz val="12"/>
      <color theme="1"/>
      <name val="Calibri"/>
      <family val="2"/>
    </font>
    <font>
      <sz val="12"/>
      <color theme="1"/>
      <name val="Arial"/>
      <family val="2"/>
    </font>
    <font>
      <sz val="12"/>
      <color rgb="FF000000"/>
      <name val="Calibri"/>
      <family val="2"/>
    </font>
    <font>
      <sz val="12"/>
      <color theme="1"/>
      <name val="Calibri"/>
      <family val="2"/>
    </font>
    <font>
      <sz val="12"/>
      <color theme="1"/>
      <name val="Calibri"/>
      <family val="2"/>
      <scheme val="major"/>
    </font>
    <font>
      <b/>
      <sz val="12"/>
      <color theme="1"/>
      <name val="Calibri"/>
      <family val="2"/>
      <scheme val="major"/>
    </font>
    <font>
      <b/>
      <sz val="13"/>
      <color theme="1"/>
      <name val="Calibri"/>
      <family val="2"/>
    </font>
    <font>
      <b/>
      <sz val="13"/>
      <color rgb="FF000000"/>
      <name val="Calibri"/>
      <family val="2"/>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7F7F7F"/>
        <bgColor rgb="FF7F7F7F"/>
      </patternFill>
    </fill>
    <fill>
      <patternFill patternType="solid">
        <fgColor rgb="FFF2F2F2"/>
        <bgColor rgb="FFF2F2F2"/>
      </patternFill>
    </fill>
    <fill>
      <patternFill patternType="solid">
        <fgColor theme="2" tint="-4.9989318521683403E-2"/>
        <bgColor indexed="64"/>
      </patternFill>
    </fill>
  </fills>
  <borders count="31">
    <border>
      <left/>
      <right/>
      <top/>
      <bottom/>
      <diagonal/>
    </border>
    <border>
      <left/>
      <right/>
      <top/>
      <bottom/>
      <diagonal/>
    </border>
    <border>
      <left/>
      <right/>
      <top/>
      <bottom/>
      <diagonal/>
    </border>
    <border>
      <left/>
      <right/>
      <top/>
      <bottom/>
      <diagonal/>
    </border>
    <border>
      <left/>
      <right/>
      <top/>
      <bottom/>
      <diagonal/>
    </border>
    <border>
      <left style="thin">
        <color rgb="FFFF0000"/>
      </left>
      <right style="thin">
        <color rgb="FFFF0000"/>
      </right>
      <top style="thin">
        <color rgb="FFFF0000"/>
      </top>
      <bottom style="thin">
        <color rgb="FFFF0000"/>
      </bottom>
      <diagonal/>
    </border>
    <border>
      <left/>
      <right/>
      <top/>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top/>
      <bottom/>
      <diagonal/>
    </border>
    <border>
      <left/>
      <right/>
      <top/>
      <bottom/>
      <diagonal/>
    </border>
    <border>
      <left/>
      <right/>
      <top/>
      <bottom/>
      <diagonal/>
    </border>
    <border>
      <left style="thin">
        <color rgb="FFFF0000"/>
      </left>
      <right style="thin">
        <color rgb="FFFF0000"/>
      </right>
      <top/>
      <bottom/>
      <diagonal/>
    </border>
    <border>
      <left style="thin">
        <color rgb="FFFF0000"/>
      </left>
      <right/>
      <top/>
      <bottom/>
      <diagonal/>
    </border>
    <border>
      <left/>
      <right style="thin">
        <color rgb="FFFF0000"/>
      </right>
      <top/>
      <bottom/>
      <diagonal/>
    </border>
    <border>
      <left/>
      <right style="thin">
        <color rgb="FFFF0000"/>
      </right>
      <top/>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C00000"/>
      </left>
      <right style="thin">
        <color rgb="FFC00000"/>
      </right>
      <top style="thin">
        <color rgb="FFC00000"/>
      </top>
      <bottom/>
      <diagonal/>
    </border>
    <border>
      <left/>
      <right/>
      <top/>
      <bottom/>
      <diagonal/>
    </border>
    <border>
      <left/>
      <right/>
      <top/>
      <bottom/>
      <diagonal/>
    </border>
    <border>
      <left/>
      <right/>
      <top/>
      <bottom/>
      <diagonal/>
    </border>
    <border>
      <left style="thin">
        <color rgb="FFC00000"/>
      </left>
      <right style="thin">
        <color rgb="FFC00000"/>
      </right>
      <top/>
      <bottom/>
      <diagonal/>
    </border>
    <border>
      <left/>
      <right/>
      <top/>
      <bottom/>
      <diagonal/>
    </border>
    <border>
      <left/>
      <right/>
      <top/>
      <bottom/>
      <diagonal/>
    </border>
    <border>
      <left style="thin">
        <color rgb="FFC00000"/>
      </left>
      <right style="thin">
        <color rgb="FFC00000"/>
      </right>
      <top/>
      <bottom/>
      <diagonal/>
    </border>
    <border>
      <left/>
      <right/>
      <top/>
      <bottom/>
      <diagonal/>
    </border>
    <border>
      <left/>
      <right/>
      <top/>
      <bottom/>
      <diagonal/>
    </border>
    <border>
      <left/>
      <right/>
      <top/>
      <bottom/>
      <diagonal/>
    </border>
    <border>
      <left style="thin">
        <color rgb="FFC00000"/>
      </left>
      <right style="thin">
        <color rgb="FFC00000"/>
      </right>
      <top/>
      <bottom style="thin">
        <color rgb="FFC00000"/>
      </bottom>
      <diagonal/>
    </border>
    <border>
      <left/>
      <right/>
      <top style="thin">
        <color rgb="FFFF0000"/>
      </top>
      <bottom/>
      <diagonal/>
    </border>
  </borders>
  <cellStyleXfs count="1">
    <xf numFmtId="0" fontId="0" fillId="0" borderId="0"/>
  </cellStyleXfs>
  <cellXfs count="269">
    <xf numFmtId="0" fontId="0" fillId="0" borderId="0" xfId="0" applyFont="1" applyAlignment="1"/>
    <xf numFmtId="0" fontId="1" fillId="2" borderId="1" xfId="0" applyFont="1" applyFill="1" applyBorder="1"/>
    <xf numFmtId="0" fontId="2" fillId="2" borderId="1" xfId="0" applyFont="1" applyFill="1" applyBorder="1"/>
    <xf numFmtId="0" fontId="5" fillId="2" borderId="1" xfId="0" applyFont="1" applyFill="1" applyBorder="1" applyAlignment="1"/>
    <xf numFmtId="0" fontId="1" fillId="3" borderId="1" xfId="0" applyFont="1" applyFill="1" applyBorder="1"/>
    <xf numFmtId="0" fontId="3" fillId="3" borderId="0" xfId="0" applyFont="1" applyFill="1" applyAlignment="1">
      <alignment horizontal="center" vertical="center"/>
    </xf>
    <xf numFmtId="0" fontId="1" fillId="3" borderId="1" xfId="0" applyFont="1" applyFill="1" applyBorder="1" applyAlignment="1">
      <alignment wrapText="1"/>
    </xf>
    <xf numFmtId="0" fontId="6" fillId="4" borderId="0" xfId="0" applyFont="1" applyFill="1" applyAlignment="1">
      <alignment horizontal="center" vertical="center" wrapText="1"/>
    </xf>
    <xf numFmtId="0" fontId="8" fillId="0" borderId="0" xfId="0" applyFont="1" applyAlignment="1">
      <alignment horizontal="center" vertical="center" wrapText="1"/>
    </xf>
    <xf numFmtId="1" fontId="9" fillId="5" borderId="1" xfId="0" applyNumberFormat="1" applyFont="1" applyFill="1" applyBorder="1" applyAlignment="1">
      <alignment horizontal="left" vertical="center" wrapText="1"/>
    </xf>
    <xf numFmtId="1" fontId="9" fillId="5" borderId="1" xfId="0" applyNumberFormat="1" applyFont="1" applyFill="1" applyBorder="1" applyAlignment="1">
      <alignment horizontal="center" vertical="center" wrapText="1"/>
    </xf>
    <xf numFmtId="0" fontId="0" fillId="0" borderId="0" xfId="0" applyFont="1"/>
    <xf numFmtId="1" fontId="9" fillId="5" borderId="1" xfId="0" applyNumberFormat="1" applyFont="1" applyFill="1" applyBorder="1" applyAlignment="1">
      <alignment horizontal="center" vertical="center"/>
    </xf>
    <xf numFmtId="1" fontId="10" fillId="5" borderId="1" xfId="0" applyNumberFormat="1" applyFont="1" applyFill="1" applyBorder="1" applyAlignment="1">
      <alignment horizontal="center" vertical="center"/>
    </xf>
    <xf numFmtId="0" fontId="11" fillId="0" borderId="5" xfId="0" applyFont="1" applyBorder="1" applyAlignment="1">
      <alignment vertical="center"/>
    </xf>
    <xf numFmtId="1" fontId="9" fillId="0" borderId="0" xfId="0" applyNumberFormat="1" applyFont="1" applyAlignment="1">
      <alignment horizontal="center" vertical="center" wrapText="1"/>
    </xf>
    <xf numFmtId="0" fontId="14" fillId="0" borderId="0" xfId="0" applyFont="1" applyAlignment="1"/>
    <xf numFmtId="1" fontId="15" fillId="5" borderId="1" xfId="0" applyNumberFormat="1" applyFont="1" applyFill="1" applyBorder="1" applyAlignment="1">
      <alignment horizontal="left" vertical="center" wrapText="1"/>
    </xf>
    <xf numFmtId="0" fontId="12" fillId="0" borderId="0" xfId="0" applyFont="1" applyAlignment="1">
      <alignment horizontal="left" vertical="center"/>
    </xf>
    <xf numFmtId="0" fontId="16"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164" fontId="16" fillId="5" borderId="7" xfId="0" applyNumberFormat="1" applyFont="1" applyFill="1" applyBorder="1"/>
    <xf numFmtId="0" fontId="9" fillId="5" borderId="1" xfId="0" applyFont="1" applyFill="1" applyBorder="1" applyAlignment="1">
      <alignment horizontal="center" wrapText="1"/>
    </xf>
    <xf numFmtId="2" fontId="16" fillId="0" borderId="8" xfId="0" applyNumberFormat="1" applyFont="1" applyBorder="1"/>
    <xf numFmtId="164" fontId="9" fillId="5" borderId="1" xfId="0" applyNumberFormat="1" applyFont="1" applyFill="1" applyBorder="1" applyAlignment="1">
      <alignment horizontal="center"/>
    </xf>
    <xf numFmtId="164" fontId="13" fillId="5" borderId="9" xfId="0" applyNumberFormat="1" applyFont="1" applyFill="1" applyBorder="1" applyAlignment="1">
      <alignment horizontal="center"/>
    </xf>
    <xf numFmtId="0" fontId="9" fillId="5" borderId="1" xfId="0" applyFont="1" applyFill="1" applyBorder="1" applyAlignment="1">
      <alignment horizontal="center"/>
    </xf>
    <xf numFmtId="8" fontId="16" fillId="0" borderId="0" xfId="0" applyNumberFormat="1" applyFont="1"/>
    <xf numFmtId="0" fontId="9" fillId="5" borderId="10" xfId="0" applyFont="1" applyFill="1" applyBorder="1" applyAlignment="1">
      <alignment horizontal="center"/>
    </xf>
    <xf numFmtId="164" fontId="13" fillId="5" borderId="1" xfId="0" applyNumberFormat="1" applyFont="1" applyFill="1" applyBorder="1" applyAlignment="1">
      <alignment horizontal="center"/>
    </xf>
    <xf numFmtId="0" fontId="16" fillId="0" borderId="0" xfId="0" applyFont="1"/>
    <xf numFmtId="0" fontId="9" fillId="5" borderId="0" xfId="0" applyFont="1" applyFill="1" applyAlignment="1">
      <alignment horizontal="center"/>
    </xf>
    <xf numFmtId="0" fontId="16" fillId="0" borderId="0" xfId="0" applyFont="1" applyAlignment="1">
      <alignment horizontal="center" vertical="center" wrapText="1"/>
    </xf>
    <xf numFmtId="0" fontId="15" fillId="0" borderId="0" xfId="0" applyFont="1" applyAlignment="1">
      <alignment horizontal="left"/>
    </xf>
    <xf numFmtId="164" fontId="16" fillId="0" borderId="0" xfId="0" applyNumberFormat="1" applyFont="1" applyAlignment="1">
      <alignment horizontal="center"/>
    </xf>
    <xf numFmtId="0" fontId="16" fillId="0" borderId="0" xfId="0" applyFont="1" applyAlignment="1">
      <alignment horizontal="center"/>
    </xf>
    <xf numFmtId="0" fontId="17" fillId="0" borderId="0" xfId="0" applyFont="1" applyAlignment="1">
      <alignment horizontal="center"/>
    </xf>
    <xf numFmtId="164" fontId="13" fillId="0" borderId="13" xfId="0" applyNumberFormat="1" applyFont="1" applyBorder="1" applyAlignment="1">
      <alignment horizontal="center"/>
    </xf>
    <xf numFmtId="164" fontId="17" fillId="0" borderId="0" xfId="0" applyNumberFormat="1" applyFont="1"/>
    <xf numFmtId="164" fontId="13" fillId="0" borderId="0" xfId="0" applyNumberFormat="1" applyFont="1" applyAlignment="1">
      <alignment horizontal="center"/>
    </xf>
    <xf numFmtId="8" fontId="18" fillId="0" borderId="0" xfId="0" applyNumberFormat="1" applyFont="1" applyAlignment="1"/>
    <xf numFmtId="1" fontId="10" fillId="5" borderId="14" xfId="0" applyNumberFormat="1" applyFont="1" applyFill="1" applyBorder="1" applyAlignment="1">
      <alignment horizontal="center" vertical="center" wrapText="1"/>
    </xf>
    <xf numFmtId="1" fontId="11" fillId="5" borderId="5" xfId="0" applyNumberFormat="1" applyFont="1" applyFill="1" applyBorder="1" applyAlignment="1">
      <alignment horizontal="center" vertical="center" wrapText="1"/>
    </xf>
    <xf numFmtId="1" fontId="11" fillId="5" borderId="5" xfId="0" applyNumberFormat="1" applyFont="1" applyFill="1" applyBorder="1" applyAlignment="1">
      <alignment horizontal="center" vertical="center"/>
    </xf>
    <xf numFmtId="0" fontId="3" fillId="3" borderId="1" xfId="0" applyFont="1" applyFill="1" applyBorder="1" applyAlignment="1">
      <alignment horizontal="center"/>
    </xf>
    <xf numFmtId="0" fontId="15" fillId="5" borderId="1" xfId="0" applyFont="1" applyFill="1" applyBorder="1" applyAlignment="1">
      <alignment horizontal="left"/>
    </xf>
    <xf numFmtId="0" fontId="19" fillId="0" borderId="0" xfId="0" applyFont="1" applyAlignment="1">
      <alignment horizontal="center" vertical="center" wrapText="1"/>
    </xf>
    <xf numFmtId="0" fontId="9" fillId="5" borderId="1" xfId="0" applyFont="1" applyFill="1" applyBorder="1"/>
    <xf numFmtId="0" fontId="9" fillId="5" borderId="0" xfId="0" applyFont="1" applyFill="1"/>
    <xf numFmtId="0" fontId="18" fillId="5" borderId="2" xfId="0" applyFont="1" applyFill="1" applyBorder="1" applyAlignment="1">
      <alignment wrapText="1"/>
    </xf>
    <xf numFmtId="1" fontId="10" fillId="0" borderId="15" xfId="0" applyNumberFormat="1" applyFont="1" applyBorder="1" applyAlignment="1">
      <alignment horizontal="center" vertical="center" wrapText="1"/>
    </xf>
    <xf numFmtId="164" fontId="18" fillId="5" borderId="7" xfId="0" applyNumberFormat="1" applyFont="1" applyFill="1" applyBorder="1" applyAlignment="1">
      <alignment wrapText="1"/>
    </xf>
    <xf numFmtId="1" fontId="11"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xf>
    <xf numFmtId="0" fontId="20" fillId="3" borderId="1" xfId="0" applyFont="1" applyFill="1" applyBorder="1" applyAlignment="1">
      <alignment vertical="top" wrapText="1"/>
    </xf>
    <xf numFmtId="1" fontId="11" fillId="0" borderId="5" xfId="0" applyNumberFormat="1" applyFont="1" applyBorder="1" applyAlignment="1">
      <alignment horizontal="center" vertical="center"/>
    </xf>
    <xf numFmtId="0" fontId="18" fillId="0" borderId="0" xfId="0" applyFont="1" applyAlignment="1">
      <alignment wrapText="1"/>
    </xf>
    <xf numFmtId="0" fontId="13" fillId="0" borderId="0" xfId="0" applyFont="1" applyAlignment="1">
      <alignment horizontal="left"/>
    </xf>
    <xf numFmtId="0" fontId="9" fillId="0" borderId="0" xfId="0" applyFont="1"/>
    <xf numFmtId="164" fontId="16" fillId="0" borderId="8" xfId="0" applyNumberFormat="1" applyFont="1" applyBorder="1" applyAlignment="1">
      <alignment wrapText="1"/>
    </xf>
    <xf numFmtId="0" fontId="16" fillId="5" borderId="2" xfId="0" applyFont="1" applyFill="1" applyBorder="1"/>
    <xf numFmtId="0" fontId="13" fillId="5" borderId="1" xfId="0" applyFont="1" applyFill="1" applyBorder="1" applyAlignment="1">
      <alignment horizontal="left"/>
    </xf>
    <xf numFmtId="0" fontId="16" fillId="5" borderId="1" xfId="0" applyFont="1" applyFill="1" applyBorder="1" applyAlignment="1">
      <alignment horizontal="center" vertical="center" wrapText="1"/>
    </xf>
    <xf numFmtId="164" fontId="18" fillId="5" borderId="12" xfId="0" applyNumberFormat="1" applyFont="1" applyFill="1" applyBorder="1"/>
    <xf numFmtId="0" fontId="21" fillId="0" borderId="0" xfId="0" applyFont="1"/>
    <xf numFmtId="164" fontId="18" fillId="5" borderId="12" xfId="0" applyNumberFormat="1" applyFont="1" applyFill="1" applyBorder="1" applyAlignment="1">
      <alignment wrapText="1"/>
    </xf>
    <xf numFmtId="165" fontId="2" fillId="5" borderId="5" xfId="0" applyNumberFormat="1" applyFont="1" applyFill="1" applyBorder="1" applyAlignment="1">
      <alignment horizontal="center" vertical="center" wrapText="1"/>
    </xf>
    <xf numFmtId="165" fontId="2" fillId="5" borderId="5" xfId="0" applyNumberFormat="1" applyFont="1" applyFill="1" applyBorder="1" applyAlignment="1">
      <alignment horizontal="center"/>
    </xf>
    <xf numFmtId="165" fontId="11" fillId="5" borderId="5" xfId="0" applyNumberFormat="1" applyFont="1" applyFill="1" applyBorder="1" applyAlignment="1">
      <alignment horizontal="center"/>
    </xf>
    <xf numFmtId="164" fontId="16" fillId="5" borderId="12" xfId="0" applyNumberFormat="1" applyFont="1" applyFill="1" applyBorder="1"/>
    <xf numFmtId="164" fontId="18" fillId="0" borderId="16" xfId="0" applyNumberFormat="1" applyFont="1" applyBorder="1"/>
    <xf numFmtId="0" fontId="18" fillId="0" borderId="0" xfId="0" applyFont="1" applyAlignment="1"/>
    <xf numFmtId="165" fontId="11" fillId="0" borderId="5" xfId="0" applyNumberFormat="1" applyFont="1" applyBorder="1" applyAlignment="1">
      <alignment horizontal="center" vertical="center" wrapText="1"/>
    </xf>
    <xf numFmtId="164" fontId="18" fillId="0" borderId="0" xfId="0" applyNumberFormat="1" applyFont="1"/>
    <xf numFmtId="0" fontId="9" fillId="0" borderId="0" xfId="0" applyFont="1" applyAlignment="1">
      <alignment horizontal="left"/>
    </xf>
    <xf numFmtId="0" fontId="22" fillId="0" borderId="0" xfId="0" applyFont="1" applyAlignment="1"/>
    <xf numFmtId="164" fontId="9" fillId="0" borderId="0" xfId="0" applyNumberFormat="1" applyFont="1" applyAlignment="1">
      <alignment horizontal="center"/>
    </xf>
    <xf numFmtId="165" fontId="2" fillId="0" borderId="5" xfId="0" applyNumberFormat="1" applyFont="1" applyBorder="1" applyAlignment="1">
      <alignment horizontal="center"/>
    </xf>
    <xf numFmtId="165" fontId="11" fillId="0" borderId="5" xfId="0" applyNumberFormat="1" applyFont="1" applyBorder="1" applyAlignment="1">
      <alignment horizontal="center"/>
    </xf>
    <xf numFmtId="165" fontId="11" fillId="5" borderId="5" xfId="0" applyNumberFormat="1" applyFont="1" applyFill="1" applyBorder="1" applyAlignment="1">
      <alignment horizontal="center" vertical="center" wrapText="1"/>
    </xf>
    <xf numFmtId="164" fontId="23" fillId="0" borderId="0" xfId="0" applyNumberFormat="1" applyFont="1"/>
    <xf numFmtId="0" fontId="18" fillId="5" borderId="2" xfId="0" applyFont="1" applyFill="1" applyBorder="1" applyAlignment="1"/>
    <xf numFmtId="166" fontId="23" fillId="5" borderId="5" xfId="0" applyNumberFormat="1" applyFont="1" applyFill="1" applyBorder="1"/>
    <xf numFmtId="0" fontId="17" fillId="0" borderId="0" xfId="0" applyFont="1"/>
    <xf numFmtId="0" fontId="17" fillId="5" borderId="1" xfId="0" applyFont="1" applyFill="1" applyBorder="1"/>
    <xf numFmtId="4" fontId="24" fillId="5" borderId="1" xfId="0" applyNumberFormat="1" applyFont="1" applyFill="1" applyBorder="1"/>
    <xf numFmtId="0" fontId="2" fillId="0" borderId="0" xfId="0" applyFont="1"/>
    <xf numFmtId="165" fontId="25" fillId="0" borderId="0" xfId="0" applyNumberFormat="1" applyFont="1" applyAlignment="1">
      <alignment horizontal="left" vertical="top" wrapText="1" readingOrder="1"/>
    </xf>
    <xf numFmtId="0" fontId="16" fillId="2" borderId="1" xfId="0" applyFont="1" applyFill="1" applyBorder="1"/>
    <xf numFmtId="164" fontId="18" fillId="0" borderId="18" xfId="0" applyNumberFormat="1" applyFont="1" applyBorder="1" applyAlignment="1">
      <alignment wrapText="1"/>
    </xf>
    <xf numFmtId="1" fontId="10" fillId="0" borderId="0" xfId="0" applyNumberFormat="1" applyFont="1" applyAlignment="1">
      <alignment horizontal="center" vertical="center" wrapText="1"/>
    </xf>
    <xf numFmtId="164" fontId="16" fillId="0" borderId="0" xfId="0" applyNumberFormat="1" applyFont="1" applyAlignment="1">
      <alignment wrapText="1"/>
    </xf>
    <xf numFmtId="165" fontId="12" fillId="0" borderId="0" xfId="0" applyNumberFormat="1" applyFont="1" applyAlignment="1">
      <alignment horizontal="center" wrapText="1" readingOrder="1"/>
    </xf>
    <xf numFmtId="0" fontId="18" fillId="5" borderId="1" xfId="0" applyFont="1" applyFill="1" applyBorder="1" applyAlignment="1">
      <alignment wrapText="1"/>
    </xf>
    <xf numFmtId="165" fontId="25" fillId="0" borderId="0" xfId="0" applyNumberFormat="1" applyFont="1" applyAlignment="1">
      <alignment horizontal="left" wrapText="1" readingOrder="1"/>
    </xf>
    <xf numFmtId="164" fontId="16" fillId="5" borderId="22" xfId="0" applyNumberFormat="1" applyFont="1" applyFill="1" applyBorder="1" applyAlignment="1">
      <alignment wrapText="1"/>
    </xf>
    <xf numFmtId="164" fontId="18" fillId="0" borderId="25" xfId="0" applyNumberFormat="1" applyFont="1" applyBorder="1" applyAlignment="1">
      <alignment wrapText="1"/>
    </xf>
    <xf numFmtId="164" fontId="18" fillId="5" borderId="22" xfId="0" applyNumberFormat="1" applyFont="1" applyFill="1" applyBorder="1" applyAlignment="1">
      <alignment wrapText="1"/>
    </xf>
    <xf numFmtId="164" fontId="18" fillId="0" borderId="29" xfId="0" applyNumberFormat="1" applyFont="1" applyBorder="1" applyAlignment="1">
      <alignment wrapText="1"/>
    </xf>
    <xf numFmtId="0" fontId="24" fillId="5" borderId="1" xfId="0" applyFont="1" applyFill="1" applyBorder="1" applyAlignment="1">
      <alignment wrapText="1"/>
    </xf>
    <xf numFmtId="164" fontId="17" fillId="5" borderId="1" xfId="0" applyNumberFormat="1" applyFont="1" applyFill="1" applyBorder="1" applyAlignment="1">
      <alignment wrapText="1"/>
    </xf>
    <xf numFmtId="0" fontId="28" fillId="3" borderId="1" xfId="0" applyFont="1" applyFill="1" applyBorder="1" applyAlignment="1">
      <alignment horizontal="center" vertical="center" wrapText="1"/>
    </xf>
    <xf numFmtId="164" fontId="16" fillId="5" borderId="1" xfId="0" applyNumberFormat="1" applyFont="1" applyFill="1" applyBorder="1" applyAlignment="1">
      <alignment wrapText="1"/>
    </xf>
    <xf numFmtId="10" fontId="16" fillId="5" borderId="1" xfId="0" applyNumberFormat="1" applyFont="1" applyFill="1" applyBorder="1" applyAlignment="1">
      <alignment wrapText="1"/>
    </xf>
    <xf numFmtId="164" fontId="17" fillId="0" borderId="0" xfId="0" applyNumberFormat="1" applyFont="1" applyAlignment="1">
      <alignment wrapText="1"/>
    </xf>
    <xf numFmtId="0" fontId="24" fillId="0" borderId="0" xfId="0" applyFont="1" applyAlignment="1">
      <alignment wrapText="1"/>
    </xf>
    <xf numFmtId="164" fontId="30" fillId="3" borderId="1" xfId="0" applyNumberFormat="1" applyFont="1" applyFill="1" applyBorder="1" applyAlignment="1">
      <alignment horizontal="left" wrapText="1"/>
    </xf>
    <xf numFmtId="1" fontId="35" fillId="5" borderId="14" xfId="0" applyNumberFormat="1" applyFont="1" applyFill="1" applyBorder="1" applyAlignment="1">
      <alignment horizontal="center" vertical="center" wrapText="1"/>
    </xf>
    <xf numFmtId="0" fontId="36" fillId="0" borderId="0" xfId="0" applyFont="1" applyAlignment="1"/>
    <xf numFmtId="0" fontId="19" fillId="0" borderId="0" xfId="0" applyFont="1" applyAlignment="1">
      <alignment horizontal="center" vertical="center" wrapText="1"/>
    </xf>
    <xf numFmtId="0" fontId="0" fillId="0" borderId="0" xfId="0" applyFont="1" applyAlignment="1"/>
    <xf numFmtId="0" fontId="4" fillId="0" borderId="28" xfId="0" applyFont="1" applyBorder="1"/>
    <xf numFmtId="1" fontId="9" fillId="0" borderId="0" xfId="0" applyNumberFormat="1" applyFont="1" applyAlignment="1">
      <alignment horizontal="center" vertical="center" wrapText="1"/>
    </xf>
    <xf numFmtId="0" fontId="16" fillId="2" borderId="28" xfId="0" applyFont="1" applyFill="1" applyBorder="1"/>
    <xf numFmtId="0" fontId="38" fillId="0" borderId="0" xfId="0" applyFont="1" applyAlignment="1">
      <alignment wrapText="1"/>
    </xf>
    <xf numFmtId="164" fontId="16" fillId="0" borderId="28" xfId="0" applyNumberFormat="1" applyFont="1" applyBorder="1" applyAlignment="1">
      <alignment wrapText="1"/>
    </xf>
    <xf numFmtId="1" fontId="41" fillId="5" borderId="1" xfId="0" applyNumberFormat="1" applyFont="1" applyFill="1" applyBorder="1" applyAlignment="1">
      <alignment horizontal="left" vertical="center" wrapText="1"/>
    </xf>
    <xf numFmtId="1" fontId="42" fillId="5" borderId="1" xfId="0" applyNumberFormat="1" applyFont="1" applyFill="1" applyBorder="1" applyAlignment="1">
      <alignment horizontal="center" vertical="center" wrapText="1"/>
    </xf>
    <xf numFmtId="1" fontId="42" fillId="5" borderId="1" xfId="0" applyNumberFormat="1" applyFont="1" applyFill="1" applyBorder="1" applyAlignment="1">
      <alignment horizontal="center" vertical="center"/>
    </xf>
    <xf numFmtId="1" fontId="42" fillId="5" borderId="1" xfId="0" applyNumberFormat="1" applyFont="1" applyFill="1" applyBorder="1" applyAlignment="1">
      <alignment horizontal="left" vertical="center" wrapText="1"/>
    </xf>
    <xf numFmtId="0" fontId="43" fillId="0" borderId="0" xfId="0" applyFont="1" applyAlignment="1">
      <alignment horizontal="left"/>
    </xf>
    <xf numFmtId="0" fontId="0" fillId="0" borderId="0" xfId="0" applyFont="1" applyFill="1" applyAlignment="1"/>
    <xf numFmtId="0" fontId="13" fillId="0" borderId="1" xfId="0" applyFont="1" applyFill="1" applyBorder="1" applyAlignment="1">
      <alignment horizontal="left"/>
    </xf>
    <xf numFmtId="0" fontId="13" fillId="0" borderId="0" xfId="0" applyFont="1" applyFill="1" applyAlignment="1">
      <alignment horizontal="left"/>
    </xf>
    <xf numFmtId="0" fontId="43" fillId="0" borderId="1" xfId="0" applyFont="1" applyFill="1" applyBorder="1" applyAlignment="1">
      <alignment horizontal="left"/>
    </xf>
    <xf numFmtId="0" fontId="0" fillId="6" borderId="0" xfId="0" applyFont="1" applyFill="1" applyAlignment="1"/>
    <xf numFmtId="0" fontId="13" fillId="6" borderId="0" xfId="0" applyFont="1" applyFill="1" applyAlignment="1">
      <alignment horizontal="left"/>
    </xf>
    <xf numFmtId="0" fontId="13" fillId="6" borderId="1" xfId="0" applyFont="1" applyFill="1" applyBorder="1" applyAlignment="1">
      <alignment horizontal="left"/>
    </xf>
    <xf numFmtId="0" fontId="44" fillId="6" borderId="0" xfId="0" applyFont="1" applyFill="1" applyAlignment="1"/>
    <xf numFmtId="0" fontId="2" fillId="0" borderId="1" xfId="0" applyFont="1" applyFill="1" applyBorder="1"/>
    <xf numFmtId="0" fontId="8" fillId="0" borderId="0" xfId="0" applyFont="1" applyAlignment="1">
      <alignment vertical="center" wrapText="1"/>
    </xf>
    <xf numFmtId="1" fontId="9" fillId="0" borderId="0" xfId="0" applyNumberFormat="1" applyFont="1" applyAlignment="1">
      <alignment vertical="center" wrapText="1"/>
    </xf>
    <xf numFmtId="0" fontId="0" fillId="0" borderId="28" xfId="0" applyFont="1" applyBorder="1" applyAlignment="1"/>
    <xf numFmtId="0" fontId="4" fillId="0" borderId="28" xfId="0" applyFont="1" applyBorder="1" applyAlignment="1"/>
    <xf numFmtId="1" fontId="42" fillId="5" borderId="28" xfId="0" applyNumberFormat="1" applyFont="1" applyFill="1" applyBorder="1" applyAlignment="1">
      <alignment horizontal="center" vertical="center"/>
    </xf>
    <xf numFmtId="164" fontId="13" fillId="5" borderId="28" xfId="0" applyNumberFormat="1" applyFont="1" applyFill="1" applyBorder="1" applyAlignment="1">
      <alignment horizontal="center"/>
    </xf>
    <xf numFmtId="164" fontId="13" fillId="0" borderId="28" xfId="0" applyNumberFormat="1" applyFont="1" applyFill="1" applyBorder="1" applyAlignment="1">
      <alignment horizontal="center"/>
    </xf>
    <xf numFmtId="164" fontId="13" fillId="6" borderId="28" xfId="0" applyNumberFormat="1" applyFont="1" applyFill="1" applyBorder="1" applyAlignment="1">
      <alignment horizontal="center"/>
    </xf>
    <xf numFmtId="164" fontId="44" fillId="6" borderId="0" xfId="0" applyNumberFormat="1" applyFont="1" applyFill="1" applyAlignment="1">
      <alignment horizontal="center"/>
    </xf>
    <xf numFmtId="0" fontId="38" fillId="5" borderId="1" xfId="0" applyFont="1" applyFill="1" applyBorder="1" applyAlignment="1">
      <alignment horizontal="left" vertical="center" wrapText="1"/>
    </xf>
    <xf numFmtId="164" fontId="16" fillId="5" borderId="28" xfId="0" applyNumberFormat="1" applyFont="1" applyFill="1" applyBorder="1"/>
    <xf numFmtId="164" fontId="13" fillId="5" borderId="17" xfId="0" applyNumberFormat="1" applyFont="1" applyFill="1" applyBorder="1" applyAlignment="1">
      <alignment horizontal="center" vertical="center" wrapText="1"/>
    </xf>
    <xf numFmtId="164" fontId="13" fillId="0" borderId="12" xfId="0" applyNumberFormat="1" applyFont="1" applyBorder="1" applyAlignment="1">
      <alignment horizontal="center"/>
    </xf>
    <xf numFmtId="164" fontId="13" fillId="5" borderId="12" xfId="0" applyNumberFormat="1" applyFont="1" applyFill="1" applyBorder="1" applyAlignment="1">
      <alignment horizontal="center"/>
    </xf>
    <xf numFmtId="164" fontId="13" fillId="0" borderId="12" xfId="0" applyNumberFormat="1" applyFont="1" applyFill="1" applyBorder="1" applyAlignment="1">
      <alignment horizontal="center"/>
    </xf>
    <xf numFmtId="164" fontId="13" fillId="6" borderId="12" xfId="0" applyNumberFormat="1" applyFont="1" applyFill="1" applyBorder="1" applyAlignment="1">
      <alignment horizontal="center"/>
    </xf>
    <xf numFmtId="164" fontId="13" fillId="0" borderId="16" xfId="0" applyNumberFormat="1" applyFont="1" applyFill="1" applyBorder="1" applyAlignment="1">
      <alignment horizontal="center"/>
    </xf>
    <xf numFmtId="164" fontId="15" fillId="5" borderId="12" xfId="0" applyNumberFormat="1" applyFont="1" applyFill="1" applyBorder="1" applyAlignment="1">
      <alignment horizontal="center"/>
    </xf>
    <xf numFmtId="164" fontId="15" fillId="0" borderId="12" xfId="0" applyNumberFormat="1" applyFont="1" applyBorder="1" applyAlignment="1">
      <alignment horizontal="center"/>
    </xf>
    <xf numFmtId="164" fontId="13" fillId="5" borderId="16" xfId="0" applyNumberFormat="1" applyFont="1" applyFill="1" applyBorder="1" applyAlignment="1">
      <alignment horizontal="center"/>
    </xf>
    <xf numFmtId="17" fontId="9" fillId="5" borderId="1" xfId="0" applyNumberFormat="1" applyFont="1" applyFill="1" applyBorder="1" applyAlignment="1">
      <alignment horizontal="center" wrapText="1"/>
    </xf>
    <xf numFmtId="167" fontId="9" fillId="5" borderId="1" xfId="0" applyNumberFormat="1" applyFont="1" applyFill="1" applyBorder="1" applyAlignment="1">
      <alignment horizontal="center"/>
    </xf>
    <xf numFmtId="1" fontId="46" fillId="5" borderId="14" xfId="0" applyNumberFormat="1" applyFont="1" applyFill="1" applyBorder="1" applyAlignment="1">
      <alignment horizontal="center" vertical="center" wrapText="1"/>
    </xf>
    <xf numFmtId="1" fontId="46" fillId="0" borderId="15" xfId="0" applyNumberFormat="1" applyFont="1" applyBorder="1" applyAlignment="1">
      <alignment horizontal="center" vertical="center" wrapText="1"/>
    </xf>
    <xf numFmtId="0" fontId="47" fillId="2" borderId="1" xfId="0" applyFont="1" applyFill="1" applyBorder="1"/>
    <xf numFmtId="1" fontId="48" fillId="5" borderId="28" xfId="0" applyNumberFormat="1" applyFont="1" applyFill="1" applyBorder="1" applyAlignment="1">
      <alignment horizontal="center" vertical="center" wrapText="1"/>
    </xf>
    <xf numFmtId="1" fontId="9" fillId="0" borderId="0" xfId="0" applyNumberFormat="1" applyFont="1"/>
    <xf numFmtId="165" fontId="11" fillId="5" borderId="30" xfId="0" applyNumberFormat="1" applyFont="1" applyFill="1" applyBorder="1" applyAlignment="1">
      <alignment horizontal="center" vertical="center" wrapText="1"/>
    </xf>
    <xf numFmtId="165" fontId="9" fillId="5" borderId="1" xfId="0" applyNumberFormat="1" applyFont="1" applyFill="1" applyBorder="1"/>
    <xf numFmtId="165" fontId="9" fillId="0" borderId="0" xfId="0" applyNumberFormat="1" applyFont="1"/>
    <xf numFmtId="1" fontId="9" fillId="0" borderId="1" xfId="0" applyNumberFormat="1" applyFont="1" applyFill="1" applyBorder="1" applyAlignment="1">
      <alignment horizontal="center" vertical="center" wrapText="1"/>
    </xf>
    <xf numFmtId="165" fontId="12" fillId="0" borderId="0" xfId="0" applyNumberFormat="1" applyFont="1" applyFill="1" applyAlignment="1">
      <alignment horizontal="center" wrapText="1" readingOrder="1"/>
    </xf>
    <xf numFmtId="1" fontId="46" fillId="0" borderId="0" xfId="0" applyNumberFormat="1" applyFont="1" applyAlignment="1">
      <alignment horizontal="center" vertical="center" wrapText="1"/>
    </xf>
    <xf numFmtId="1" fontId="42" fillId="0" borderId="1" xfId="0" applyNumberFormat="1" applyFont="1" applyFill="1" applyBorder="1" applyAlignment="1">
      <alignment horizontal="center" vertical="center" wrapText="1"/>
    </xf>
    <xf numFmtId="0" fontId="50" fillId="0" borderId="0" xfId="0" applyFont="1" applyAlignment="1">
      <alignment horizontal="left" vertical="center" wrapText="1"/>
    </xf>
    <xf numFmtId="0" fontId="47" fillId="2" borderId="28" xfId="0" applyFont="1" applyFill="1" applyBorder="1"/>
    <xf numFmtId="1" fontId="48" fillId="0" borderId="28" xfId="0" applyNumberFormat="1" applyFont="1" applyFill="1" applyBorder="1" applyAlignment="1">
      <alignment horizontal="center" vertical="center" wrapText="1"/>
    </xf>
    <xf numFmtId="0" fontId="0" fillId="0" borderId="0" xfId="0" applyFont="1" applyAlignment="1"/>
    <xf numFmtId="1" fontId="2" fillId="5" borderId="5" xfId="0" applyNumberFormat="1" applyFont="1" applyFill="1" applyBorder="1" applyAlignment="1">
      <alignment horizontal="center" vertical="center" wrapText="1"/>
    </xf>
    <xf numFmtId="1" fontId="2" fillId="5" borderId="5" xfId="0" applyNumberFormat="1" applyFont="1" applyFill="1" applyBorder="1" applyAlignment="1">
      <alignment horizontal="center"/>
    </xf>
    <xf numFmtId="0" fontId="44" fillId="0" borderId="0" xfId="0" applyFont="1" applyAlignment="1"/>
    <xf numFmtId="0" fontId="7" fillId="4" borderId="28" xfId="0" applyFont="1" applyFill="1" applyBorder="1" applyAlignment="1">
      <alignment horizontal="center" vertical="center" wrapText="1"/>
    </xf>
    <xf numFmtId="0" fontId="55" fillId="0" borderId="0" xfId="0" applyFont="1" applyAlignment="1"/>
    <xf numFmtId="1" fontId="56" fillId="5" borderId="1" xfId="0" applyNumberFormat="1" applyFont="1" applyFill="1" applyBorder="1" applyAlignment="1">
      <alignment horizontal="left" vertical="center" wrapText="1"/>
    </xf>
    <xf numFmtId="164" fontId="57" fillId="5" borderId="17" xfId="0" applyNumberFormat="1" applyFont="1" applyFill="1" applyBorder="1" applyAlignment="1">
      <alignment horizontal="center" vertical="center" wrapText="1"/>
    </xf>
    <xf numFmtId="164" fontId="57" fillId="5" borderId="9" xfId="0" applyNumberFormat="1" applyFont="1" applyFill="1" applyBorder="1" applyAlignment="1">
      <alignment horizontal="center"/>
    </xf>
    <xf numFmtId="164" fontId="57" fillId="5" borderId="1" xfId="0" applyNumberFormat="1" applyFont="1" applyFill="1" applyBorder="1" applyAlignment="1">
      <alignment horizontal="center"/>
    </xf>
    <xf numFmtId="164" fontId="57" fillId="5" borderId="17" xfId="0" applyNumberFormat="1" applyFont="1" applyFill="1" applyBorder="1" applyAlignment="1">
      <alignment horizontal="center"/>
    </xf>
    <xf numFmtId="164" fontId="57" fillId="5" borderId="28" xfId="0" applyNumberFormat="1" applyFont="1" applyFill="1" applyBorder="1" applyAlignment="1">
      <alignment horizontal="center"/>
    </xf>
    <xf numFmtId="164" fontId="58" fillId="6" borderId="17" xfId="0" applyNumberFormat="1" applyFont="1" applyFill="1" applyBorder="1" applyAlignment="1">
      <alignment horizontal="center"/>
    </xf>
    <xf numFmtId="164" fontId="58" fillId="6" borderId="0" xfId="0" applyNumberFormat="1" applyFont="1" applyFill="1" applyAlignment="1">
      <alignment horizontal="center"/>
    </xf>
    <xf numFmtId="0" fontId="56" fillId="0" borderId="0" xfId="0" applyFont="1" applyFill="1" applyAlignment="1">
      <alignment horizontal="left"/>
    </xf>
    <xf numFmtId="164" fontId="57" fillId="0" borderId="12" xfId="0" applyNumberFormat="1" applyFont="1" applyFill="1" applyBorder="1" applyAlignment="1">
      <alignment horizontal="center"/>
    </xf>
    <xf numFmtId="164" fontId="57" fillId="0" borderId="9" xfId="0" applyNumberFormat="1" applyFont="1" applyFill="1" applyBorder="1" applyAlignment="1">
      <alignment horizontal="center"/>
    </xf>
    <xf numFmtId="164" fontId="57" fillId="0" borderId="1" xfId="0" applyNumberFormat="1" applyFont="1" applyFill="1" applyBorder="1" applyAlignment="1">
      <alignment horizontal="center"/>
    </xf>
    <xf numFmtId="164" fontId="57" fillId="0" borderId="28" xfId="0" applyNumberFormat="1" applyFont="1" applyFill="1" applyBorder="1" applyAlignment="1">
      <alignment horizontal="center"/>
    </xf>
    <xf numFmtId="164" fontId="58" fillId="0" borderId="12" xfId="0" applyNumberFormat="1" applyFont="1" applyFill="1" applyBorder="1" applyAlignment="1">
      <alignment horizontal="center"/>
    </xf>
    <xf numFmtId="164" fontId="58" fillId="0" borderId="0" xfId="0" applyNumberFormat="1" applyFont="1" applyAlignment="1">
      <alignment horizontal="center"/>
    </xf>
    <xf numFmtId="0" fontId="56" fillId="5" borderId="1" xfId="0" applyFont="1" applyFill="1" applyBorder="1" applyAlignment="1">
      <alignment horizontal="left"/>
    </xf>
    <xf numFmtId="164" fontId="56" fillId="5" borderId="12" xfId="0" applyNumberFormat="1" applyFont="1" applyFill="1" applyBorder="1" applyAlignment="1">
      <alignment horizontal="center"/>
    </xf>
    <xf numFmtId="164" fontId="57" fillId="5" borderId="12" xfId="0" applyNumberFormat="1" applyFont="1" applyFill="1" applyBorder="1" applyAlignment="1">
      <alignment horizontal="center"/>
    </xf>
    <xf numFmtId="164" fontId="58" fillId="6" borderId="12" xfId="0" applyNumberFormat="1" applyFont="1" applyFill="1" applyBorder="1" applyAlignment="1">
      <alignment horizontal="center"/>
    </xf>
    <xf numFmtId="164" fontId="56" fillId="0" borderId="12" xfId="0" applyNumberFormat="1" applyFont="1" applyFill="1" applyBorder="1" applyAlignment="1">
      <alignment horizontal="center"/>
    </xf>
    <xf numFmtId="0" fontId="57" fillId="0" borderId="0" xfId="0" applyFont="1" applyFill="1" applyAlignment="1">
      <alignment horizontal="left"/>
    </xf>
    <xf numFmtId="0" fontId="57" fillId="5" borderId="1" xfId="0" applyFont="1" applyFill="1" applyBorder="1" applyAlignment="1">
      <alignment horizontal="left"/>
    </xf>
    <xf numFmtId="164" fontId="57" fillId="5" borderId="16" xfId="0" applyNumberFormat="1" applyFont="1" applyFill="1" applyBorder="1" applyAlignment="1">
      <alignment horizontal="center"/>
    </xf>
    <xf numFmtId="164" fontId="58" fillId="6" borderId="16" xfId="0" applyNumberFormat="1" applyFont="1" applyFill="1" applyBorder="1" applyAlignment="1">
      <alignment horizontal="center"/>
    </xf>
    <xf numFmtId="0" fontId="59" fillId="0" borderId="0" xfId="0" applyFont="1" applyAlignment="1"/>
    <xf numFmtId="0" fontId="59" fillId="0" borderId="0" xfId="0" applyFont="1" applyAlignment="1">
      <alignment horizontal="center" vertical="center"/>
    </xf>
    <xf numFmtId="164" fontId="59" fillId="0" borderId="0" xfId="0" applyNumberFormat="1" applyFont="1" applyAlignment="1">
      <alignment horizontal="center" vertical="center"/>
    </xf>
    <xf numFmtId="1" fontId="60" fillId="5" borderId="1" xfId="0" applyNumberFormat="1" applyFont="1" applyFill="1" applyBorder="1" applyAlignment="1">
      <alignment horizontal="left" vertical="center" wrapText="1"/>
    </xf>
    <xf numFmtId="1" fontId="60" fillId="5" borderId="1" xfId="0" applyNumberFormat="1" applyFont="1" applyFill="1" applyBorder="1" applyAlignment="1">
      <alignment horizontal="center" vertical="center" wrapText="1"/>
    </xf>
    <xf numFmtId="1" fontId="60" fillId="5" borderId="1" xfId="0" applyNumberFormat="1" applyFont="1" applyFill="1" applyBorder="1" applyAlignment="1">
      <alignment horizontal="center" vertical="center"/>
    </xf>
    <xf numFmtId="1" fontId="61" fillId="5" borderId="1" xfId="0" applyNumberFormat="1" applyFont="1" applyFill="1" applyBorder="1" applyAlignment="1">
      <alignment horizontal="center" vertical="center"/>
    </xf>
    <xf numFmtId="1" fontId="61" fillId="5" borderId="28" xfId="0" applyNumberFormat="1" applyFont="1" applyFill="1" applyBorder="1" applyAlignment="1">
      <alignment horizontal="center" vertical="center"/>
    </xf>
    <xf numFmtId="0" fontId="0" fillId="0" borderId="0" xfId="0" applyFont="1" applyAlignment="1"/>
    <xf numFmtId="1" fontId="15" fillId="0" borderId="28" xfId="0" applyNumberFormat="1" applyFont="1" applyFill="1" applyBorder="1" applyAlignment="1">
      <alignment vertical="center" wrapText="1"/>
    </xf>
    <xf numFmtId="1" fontId="41" fillId="0" borderId="16" xfId="0" applyNumberFormat="1" applyFont="1" applyFill="1" applyBorder="1" applyAlignment="1">
      <alignment vertical="center" wrapText="1"/>
    </xf>
    <xf numFmtId="1" fontId="9" fillId="5" borderId="28" xfId="0" applyNumberFormat="1" applyFont="1" applyFill="1" applyBorder="1" applyAlignment="1">
      <alignment horizontal="center" vertical="center"/>
    </xf>
    <xf numFmtId="164" fontId="13" fillId="5" borderId="17" xfId="0" applyNumberFormat="1" applyFont="1" applyFill="1" applyBorder="1" applyAlignment="1">
      <alignment horizontal="center"/>
    </xf>
    <xf numFmtId="0" fontId="44" fillId="0" borderId="0" xfId="0" applyFont="1" applyFill="1" applyAlignment="1"/>
    <xf numFmtId="164" fontId="44" fillId="0" borderId="0" xfId="0" applyNumberFormat="1" applyFont="1" applyFill="1" applyAlignment="1">
      <alignment horizontal="center"/>
    </xf>
    <xf numFmtId="164" fontId="44" fillId="0" borderId="0" xfId="0" applyNumberFormat="1" applyFont="1" applyAlignment="1"/>
    <xf numFmtId="1" fontId="10" fillId="0" borderId="5" xfId="0" applyNumberFormat="1" applyFont="1" applyBorder="1" applyAlignment="1">
      <alignment horizontal="center" vertical="center" wrapText="1"/>
    </xf>
    <xf numFmtId="164" fontId="16" fillId="0" borderId="0" xfId="0" applyNumberFormat="1" applyFont="1" applyAlignment="1">
      <alignment wrapText="1"/>
    </xf>
    <xf numFmtId="0" fontId="0" fillId="0" borderId="0" xfId="0" applyFont="1" applyAlignment="1"/>
    <xf numFmtId="0" fontId="2" fillId="2" borderId="28" xfId="0" applyFont="1" applyFill="1" applyBorder="1"/>
    <xf numFmtId="0" fontId="16" fillId="5" borderId="28" xfId="0" applyFont="1" applyFill="1" applyBorder="1" applyAlignment="1">
      <alignment horizontal="left" vertical="center" wrapText="1"/>
    </xf>
    <xf numFmtId="14" fontId="16" fillId="5" borderId="12" xfId="0" applyNumberFormat="1" applyFont="1" applyFill="1" applyBorder="1"/>
    <xf numFmtId="168" fontId="16" fillId="5" borderId="16" xfId="0" applyNumberFormat="1" applyFont="1" applyFill="1" applyBorder="1"/>
    <xf numFmtId="164" fontId="16" fillId="0" borderId="0" xfId="0" applyNumberFormat="1" applyFont="1" applyAlignment="1">
      <alignment wrapText="1"/>
    </xf>
    <xf numFmtId="0" fontId="0" fillId="0" borderId="0" xfId="0" applyFont="1" applyAlignment="1"/>
    <xf numFmtId="0" fontId="26" fillId="3" borderId="19" xfId="0" applyFont="1" applyFill="1" applyBorder="1" applyAlignment="1">
      <alignment horizontal="left" vertical="top" wrapText="1"/>
    </xf>
    <xf numFmtId="0" fontId="4" fillId="0" borderId="20" xfId="0" applyFont="1" applyBorder="1"/>
    <xf numFmtId="0" fontId="4" fillId="0" borderId="21" xfId="0" applyFont="1" applyBorder="1"/>
    <xf numFmtId="0" fontId="4" fillId="0" borderId="26" xfId="0" applyFont="1" applyBorder="1"/>
    <xf numFmtId="0" fontId="4" fillId="0" borderId="27" xfId="0" applyFont="1" applyBorder="1"/>
    <xf numFmtId="0" fontId="4" fillId="0" borderId="28" xfId="0" applyFont="1" applyBorder="1"/>
    <xf numFmtId="0" fontId="39" fillId="3" borderId="19" xfId="0" applyFont="1" applyFill="1" applyBorder="1" applyAlignment="1">
      <alignment horizontal="left" vertical="center" wrapText="1"/>
    </xf>
    <xf numFmtId="0" fontId="16" fillId="2" borderId="2" xfId="0" applyFont="1" applyFill="1" applyBorder="1" applyAlignment="1">
      <alignment horizontal="center"/>
    </xf>
    <xf numFmtId="0" fontId="4" fillId="0" borderId="3" xfId="0" applyFont="1" applyBorder="1"/>
    <xf numFmtId="0" fontId="4" fillId="0" borderId="4" xfId="0" applyFont="1" applyBorder="1"/>
    <xf numFmtId="0" fontId="9" fillId="0" borderId="0" xfId="0" applyFont="1" applyAlignment="1">
      <alignment horizontal="center" wrapText="1"/>
    </xf>
    <xf numFmtId="0" fontId="6" fillId="4" borderId="2" xfId="0" applyFont="1" applyFill="1" applyBorder="1" applyAlignment="1">
      <alignment horizontal="center" vertical="center" wrapText="1"/>
    </xf>
    <xf numFmtId="0" fontId="19" fillId="0" borderId="0" xfId="0" applyFont="1" applyAlignment="1">
      <alignment horizontal="center" vertical="center" wrapText="1"/>
    </xf>
    <xf numFmtId="0" fontId="27" fillId="3" borderId="2" xfId="0" applyFont="1" applyFill="1" applyBorder="1" applyAlignment="1">
      <alignment horizontal="left" vertical="top" wrapText="1"/>
    </xf>
    <xf numFmtId="0" fontId="4" fillId="0" borderId="23" xfId="0" applyFont="1" applyBorder="1"/>
    <xf numFmtId="0" fontId="4" fillId="0" borderId="24" xfId="0" applyFont="1" applyBorder="1"/>
    <xf numFmtId="0" fontId="29" fillId="3" borderId="2" xfId="0" applyFont="1" applyFill="1" applyBorder="1" applyAlignment="1">
      <alignment horizontal="left" wrapText="1"/>
    </xf>
    <xf numFmtId="4" fontId="16" fillId="0" borderId="0" xfId="0" applyNumberFormat="1" applyFont="1" applyAlignment="1">
      <alignment wrapText="1"/>
    </xf>
    <xf numFmtId="0" fontId="36" fillId="0" borderId="0" xfId="0" applyFont="1" applyAlignment="1">
      <alignment horizontal="left"/>
    </xf>
    <xf numFmtId="0" fontId="27" fillId="3" borderId="19" xfId="0" applyFont="1" applyFill="1" applyBorder="1" applyAlignment="1">
      <alignment horizontal="left" vertical="top" wrapText="1"/>
    </xf>
    <xf numFmtId="0" fontId="3" fillId="3" borderId="2" xfId="0" applyFont="1" applyFill="1" applyBorder="1" applyAlignment="1">
      <alignment horizontal="center" vertical="center"/>
    </xf>
    <xf numFmtId="164" fontId="37" fillId="0" borderId="0" xfId="0" applyNumberFormat="1" applyFont="1" applyAlignment="1">
      <alignment horizontal="left" wrapText="1"/>
    </xf>
    <xf numFmtId="165" fontId="12" fillId="0" borderId="0" xfId="0" applyNumberFormat="1" applyFont="1" applyAlignment="1">
      <alignment horizontal="center" wrapText="1" readingOrder="1"/>
    </xf>
    <xf numFmtId="0" fontId="8" fillId="0" borderId="0" xfId="0" applyFont="1" applyAlignment="1">
      <alignment horizontal="center" vertical="center" wrapText="1"/>
    </xf>
    <xf numFmtId="0" fontId="2" fillId="0" borderId="0" xfId="0" applyFont="1" applyAlignment="1">
      <alignment horizontal="center" vertical="center" wrapText="1"/>
    </xf>
    <xf numFmtId="0" fontId="12" fillId="0" borderId="0" xfId="0" applyFont="1" applyAlignment="1">
      <alignment horizontal="left" vertical="center"/>
    </xf>
    <xf numFmtId="165" fontId="20" fillId="0" borderId="0" xfId="0" applyNumberFormat="1" applyFont="1" applyAlignment="1">
      <alignment horizontal="left" vertical="top" wrapText="1" readingOrder="1"/>
    </xf>
    <xf numFmtId="0" fontId="7" fillId="4" borderId="2" xfId="0" applyFont="1" applyFill="1" applyBorder="1" applyAlignment="1">
      <alignment horizontal="center" vertical="center" wrapText="1"/>
    </xf>
    <xf numFmtId="165" fontId="20" fillId="0" borderId="0" xfId="0" applyNumberFormat="1" applyFont="1" applyAlignment="1">
      <alignment horizontal="left" wrapText="1" readingOrder="1"/>
    </xf>
    <xf numFmtId="0" fontId="45" fillId="4" borderId="2" xfId="0" applyFont="1" applyFill="1" applyBorder="1" applyAlignment="1">
      <alignment horizontal="center" vertical="center" wrapText="1"/>
    </xf>
    <xf numFmtId="0" fontId="8" fillId="0" borderId="28" xfId="0" applyFont="1" applyBorder="1" applyAlignment="1">
      <alignment horizontal="center" vertical="center" wrapText="1"/>
    </xf>
    <xf numFmtId="165" fontId="52" fillId="0" borderId="0" xfId="0" applyNumberFormat="1" applyFont="1" applyFill="1" applyAlignment="1">
      <alignment horizontal="left" wrapText="1" readingOrder="1"/>
    </xf>
    <xf numFmtId="0" fontId="53" fillId="0" borderId="0" xfId="0" applyFont="1" applyFill="1" applyAlignment="1">
      <alignment horizontal="left"/>
    </xf>
    <xf numFmtId="0" fontId="49" fillId="0" borderId="13" xfId="0" applyFont="1" applyBorder="1" applyAlignment="1">
      <alignment horizontal="center" vertical="center"/>
    </xf>
    <xf numFmtId="0" fontId="12" fillId="0" borderId="28" xfId="0" applyFont="1" applyBorder="1" applyAlignment="1">
      <alignment horizontal="center" vertical="center"/>
    </xf>
    <xf numFmtId="165" fontId="49" fillId="0" borderId="28" xfId="0" applyNumberFormat="1" applyFont="1" applyFill="1" applyBorder="1" applyAlignment="1">
      <alignment horizontal="left" vertical="center" wrapText="1"/>
    </xf>
    <xf numFmtId="0" fontId="9" fillId="0" borderId="0" xfId="0" applyFont="1" applyFill="1" applyAlignment="1">
      <alignment horizontal="center"/>
    </xf>
    <xf numFmtId="165" fontId="11" fillId="0" borderId="28" xfId="0" applyNumberFormat="1" applyFont="1" applyFill="1" applyBorder="1" applyAlignment="1">
      <alignment horizontal="center" vertical="center" wrapText="1"/>
    </xf>
    <xf numFmtId="0" fontId="0" fillId="0" borderId="0" xfId="0" applyFont="1" applyAlignment="1">
      <alignment horizontal="center"/>
    </xf>
    <xf numFmtId="0" fontId="16" fillId="0" borderId="28" xfId="0" applyFont="1" applyBorder="1" applyAlignment="1">
      <alignment horizontal="center" vertical="center" wrapText="1"/>
    </xf>
    <xf numFmtId="1" fontId="9" fillId="0" borderId="0" xfId="0" applyNumberFormat="1" applyFont="1" applyAlignment="1">
      <alignment horizontal="center" vertical="center" wrapText="1"/>
    </xf>
    <xf numFmtId="0" fontId="13" fillId="2" borderId="6" xfId="0" applyFont="1" applyFill="1" applyBorder="1" applyAlignment="1">
      <alignment horizontal="center"/>
    </xf>
    <xf numFmtId="0" fontId="4" fillId="0" borderId="11" xfId="0" applyFont="1" applyBorder="1"/>
    <xf numFmtId="0" fontId="4" fillId="0" borderId="10" xfId="0" applyFont="1" applyBorder="1"/>
    <xf numFmtId="0" fontId="40" fillId="4" borderId="2" xfId="0" applyFont="1" applyFill="1" applyBorder="1" applyAlignment="1">
      <alignment horizontal="center" vertical="center" wrapText="1"/>
    </xf>
    <xf numFmtId="1" fontId="54" fillId="0" borderId="0" xfId="0" applyNumberFormat="1" applyFont="1" applyAlignment="1">
      <alignment horizontal="center" vertical="center" wrapText="1"/>
    </xf>
    <xf numFmtId="0" fontId="55"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7"/>
  <sheetViews>
    <sheetView showGridLines="0" tabSelected="1" workbookViewId="0"/>
  </sheetViews>
  <sheetFormatPr baseColWidth="10" defaultColWidth="12.6640625" defaultRowHeight="15" customHeight="1" x14ac:dyDescent="0.15"/>
  <cols>
    <col min="1" max="1" width="4.1640625" customWidth="1"/>
    <col min="2" max="2" width="80.5" customWidth="1"/>
    <col min="3" max="3" width="20" customWidth="1"/>
    <col min="4" max="4" width="4.5" customWidth="1"/>
    <col min="5" max="5" width="21.6640625" customWidth="1"/>
    <col min="6" max="6" width="16.1640625" customWidth="1"/>
    <col min="7" max="7" width="29.6640625" customWidth="1"/>
  </cols>
  <sheetData>
    <row r="1" spans="1:7" ht="24.75" customHeight="1" x14ac:dyDescent="0.2">
      <c r="A1" s="3" t="s">
        <v>133</v>
      </c>
      <c r="B1" s="4"/>
      <c r="C1" s="6"/>
      <c r="D1" s="6"/>
      <c r="E1" s="4"/>
      <c r="F1" s="4"/>
      <c r="G1" s="4"/>
    </row>
    <row r="2" spans="1:7" ht="63" customHeight="1" x14ac:dyDescent="0.2">
      <c r="A2" s="1"/>
      <c r="B2" s="242" t="s">
        <v>2</v>
      </c>
      <c r="C2" s="230"/>
      <c r="D2" s="230"/>
      <c r="E2" s="230"/>
      <c r="F2" s="230"/>
      <c r="G2" s="231"/>
    </row>
    <row r="3" spans="1:7" ht="39.75" customHeight="1" x14ac:dyDescent="0.25">
      <c r="A3" s="2"/>
      <c r="B3" s="233" t="s">
        <v>5</v>
      </c>
      <c r="C3" s="230"/>
      <c r="D3" s="230"/>
      <c r="E3" s="230"/>
      <c r="F3" s="230"/>
      <c r="G3" s="231"/>
    </row>
    <row r="4" spans="1:7" ht="30.75" customHeight="1" x14ac:dyDescent="0.25">
      <c r="A4" s="2"/>
      <c r="B4" s="8"/>
      <c r="C4" s="11"/>
      <c r="D4" s="11"/>
      <c r="E4" s="16" t="s">
        <v>9</v>
      </c>
      <c r="F4" s="11"/>
      <c r="G4" s="11"/>
    </row>
    <row r="5" spans="1:7" ht="22.5" customHeight="1" x14ac:dyDescent="0.25">
      <c r="A5" s="2"/>
      <c r="B5" s="19" t="s">
        <v>12</v>
      </c>
      <c r="C5" s="21">
        <v>500000</v>
      </c>
      <c r="D5" s="11"/>
      <c r="F5" s="11"/>
      <c r="G5" s="11"/>
    </row>
    <row r="6" spans="1:7" ht="22.5" customHeight="1" x14ac:dyDescent="0.25">
      <c r="A6" s="2"/>
      <c r="B6" s="164" t="s">
        <v>105</v>
      </c>
      <c r="C6" s="23">
        <v>10</v>
      </c>
      <c r="D6" s="11"/>
      <c r="E6" s="27">
        <f>((C5*1%*2)/24)*2</f>
        <v>833.33333333333337</v>
      </c>
      <c r="F6" s="27" t="s">
        <v>19</v>
      </c>
      <c r="G6" s="30"/>
    </row>
    <row r="7" spans="1:7" ht="22.5" customHeight="1" x14ac:dyDescent="0.25">
      <c r="A7" s="2"/>
      <c r="B7" s="19" t="s">
        <v>24</v>
      </c>
      <c r="C7" s="218">
        <v>43956</v>
      </c>
      <c r="D7" s="11"/>
      <c r="E7" s="38">
        <f>C5+E6</f>
        <v>500833.33333333331</v>
      </c>
      <c r="F7" s="40" t="s">
        <v>26</v>
      </c>
      <c r="G7" s="11"/>
    </row>
    <row r="8" spans="1:7" s="215" customFormat="1" ht="22.5" customHeight="1" x14ac:dyDescent="0.25">
      <c r="A8" s="216"/>
      <c r="B8" s="217" t="s">
        <v>129</v>
      </c>
      <c r="C8" s="219">
        <v>5000</v>
      </c>
      <c r="D8" s="11"/>
      <c r="E8" s="243" t="s">
        <v>131</v>
      </c>
      <c r="F8" s="243"/>
      <c r="G8" s="243"/>
    </row>
    <row r="9" spans="1:7" ht="27.5" customHeight="1" x14ac:dyDescent="0.25">
      <c r="A9" s="2"/>
      <c r="B9" s="139" t="s">
        <v>93</v>
      </c>
      <c r="C9" s="140">
        <f>'SE Income'!D36</f>
        <v>300000</v>
      </c>
      <c r="D9" s="11"/>
      <c r="E9" s="243" t="s">
        <v>94</v>
      </c>
      <c r="F9" s="243"/>
      <c r="G9" s="243"/>
    </row>
    <row r="10" spans="1:7" ht="37.5" customHeight="1" x14ac:dyDescent="0.6">
      <c r="A10" s="1"/>
      <c r="B10" s="44"/>
      <c r="C10" s="11"/>
      <c r="D10" s="11"/>
      <c r="E10" s="11"/>
      <c r="F10" s="11"/>
      <c r="G10" s="11"/>
    </row>
    <row r="11" spans="1:7" ht="39.75" customHeight="1" x14ac:dyDescent="0.25">
      <c r="A11" s="2"/>
      <c r="B11" s="233" t="s">
        <v>28</v>
      </c>
      <c r="C11" s="230"/>
      <c r="D11" s="230"/>
      <c r="E11" s="230"/>
      <c r="F11" s="230"/>
      <c r="G11" s="231"/>
    </row>
    <row r="12" spans="1:7" ht="24" customHeight="1" x14ac:dyDescent="0.25">
      <c r="A12" s="2"/>
      <c r="B12" s="234"/>
      <c r="C12" s="221"/>
      <c r="D12" s="221"/>
      <c r="E12" s="221"/>
      <c r="F12" s="221"/>
      <c r="G12" s="221"/>
    </row>
    <row r="13" spans="1:7" ht="22.5" customHeight="1" x14ac:dyDescent="0.25">
      <c r="A13" s="2"/>
      <c r="B13" s="49" t="s">
        <v>29</v>
      </c>
      <c r="C13" s="51">
        <v>10000</v>
      </c>
      <c r="D13" s="239"/>
      <c r="E13" s="54"/>
      <c r="F13" s="11"/>
      <c r="G13" s="11"/>
    </row>
    <row r="14" spans="1:7" ht="22.5" customHeight="1" x14ac:dyDescent="0.25">
      <c r="A14" s="2"/>
      <c r="B14" s="56" t="s">
        <v>33</v>
      </c>
      <c r="C14" s="59">
        <v>0</v>
      </c>
      <c r="D14" s="221"/>
      <c r="E14" s="11"/>
      <c r="F14" s="11"/>
      <c r="G14" s="11"/>
    </row>
    <row r="15" spans="1:7" ht="22.5" customHeight="1" x14ac:dyDescent="0.25">
      <c r="A15" s="2"/>
      <c r="B15" s="60" t="s">
        <v>34</v>
      </c>
      <c r="C15" s="63">
        <v>10000</v>
      </c>
      <c r="D15" s="64"/>
      <c r="E15" s="11"/>
      <c r="F15" s="11"/>
      <c r="G15" s="11"/>
    </row>
    <row r="16" spans="1:7" ht="22.5" customHeight="1" x14ac:dyDescent="0.25">
      <c r="A16" s="2"/>
      <c r="B16" s="56" t="s">
        <v>36</v>
      </c>
      <c r="C16" s="59">
        <v>0</v>
      </c>
      <c r="D16" s="239"/>
      <c r="E16" s="54"/>
      <c r="F16" s="11"/>
      <c r="G16" s="11"/>
    </row>
    <row r="17" spans="1:7" ht="22.5" customHeight="1" x14ac:dyDescent="0.25">
      <c r="A17" s="2"/>
      <c r="B17" s="49" t="s">
        <v>37</v>
      </c>
      <c r="C17" s="65">
        <v>10000</v>
      </c>
      <c r="D17" s="221"/>
      <c r="E17" s="11"/>
      <c r="F17" s="11"/>
      <c r="G17" s="11"/>
    </row>
    <row r="18" spans="1:7" ht="22.5" customHeight="1" x14ac:dyDescent="0.25">
      <c r="A18" s="2"/>
      <c r="B18" s="30" t="s">
        <v>39</v>
      </c>
      <c r="C18" s="59">
        <v>0</v>
      </c>
      <c r="D18" s="64"/>
      <c r="E18" s="11"/>
      <c r="F18" s="11"/>
      <c r="G18" s="11"/>
    </row>
    <row r="19" spans="1:7" ht="22.5" customHeight="1" x14ac:dyDescent="0.25">
      <c r="A19" s="2"/>
      <c r="B19" s="60" t="s">
        <v>40</v>
      </c>
      <c r="C19" s="65">
        <v>10000</v>
      </c>
      <c r="D19" s="64"/>
      <c r="E19" s="11"/>
      <c r="F19" s="11"/>
      <c r="G19" s="11"/>
    </row>
    <row r="20" spans="1:7" ht="22.5" customHeight="1" x14ac:dyDescent="0.25">
      <c r="A20" s="2"/>
      <c r="B20" s="30" t="s">
        <v>41</v>
      </c>
      <c r="C20" s="59">
        <v>0</v>
      </c>
      <c r="D20" s="64"/>
      <c r="E20" s="11"/>
      <c r="F20" s="11"/>
      <c r="G20" s="11"/>
    </row>
    <row r="21" spans="1:7" ht="22.5" customHeight="1" x14ac:dyDescent="0.25">
      <c r="A21" s="2"/>
      <c r="B21" s="60" t="s">
        <v>42</v>
      </c>
      <c r="C21" s="69"/>
      <c r="D21" s="64"/>
      <c r="E21" s="11"/>
      <c r="F21" s="11"/>
      <c r="G21" s="11"/>
    </row>
    <row r="22" spans="1:7" ht="22.5" customHeight="1" x14ac:dyDescent="0.25">
      <c r="A22" s="2"/>
      <c r="B22" s="30" t="s">
        <v>43</v>
      </c>
      <c r="C22" s="70">
        <v>0</v>
      </c>
      <c r="D22" s="64"/>
      <c r="E22" s="11"/>
      <c r="F22" s="11"/>
      <c r="G22" s="11"/>
    </row>
    <row r="23" spans="1:7" ht="22.5" customHeight="1" x14ac:dyDescent="0.25">
      <c r="A23" s="2"/>
      <c r="B23" s="71" t="s">
        <v>46</v>
      </c>
      <c r="C23" s="73">
        <f>(8/52)*C9</f>
        <v>46153.846153846156</v>
      </c>
      <c r="D23" s="64"/>
      <c r="E23" s="75" t="s">
        <v>47</v>
      </c>
      <c r="F23" s="11"/>
      <c r="G23" s="11"/>
    </row>
    <row r="24" spans="1:7" ht="22.5" customHeight="1" x14ac:dyDescent="0.25">
      <c r="A24" s="2"/>
      <c r="B24" s="71" t="s">
        <v>48</v>
      </c>
      <c r="C24" s="80">
        <f>'Excess Compensation'!E25</f>
        <v>3231</v>
      </c>
      <c r="D24" s="64"/>
      <c r="E24" s="108" t="s">
        <v>82</v>
      </c>
      <c r="F24" s="11"/>
      <c r="G24" s="11"/>
    </row>
    <row r="25" spans="1:7" ht="22.5" customHeight="1" x14ac:dyDescent="0.25">
      <c r="A25" s="2"/>
      <c r="B25" s="81" t="s">
        <v>49</v>
      </c>
      <c r="C25" s="82">
        <v>0</v>
      </c>
      <c r="D25" s="64"/>
      <c r="E25" s="11"/>
      <c r="F25" s="11"/>
      <c r="G25" s="11"/>
    </row>
    <row r="26" spans="1:7" ht="22.5" customHeight="1" x14ac:dyDescent="0.25">
      <c r="A26" s="2"/>
      <c r="B26" s="83" t="s">
        <v>50</v>
      </c>
      <c r="C26" s="38">
        <f>SUM(C13:C23)-(C24+C25)</f>
        <v>82922.846153846156</v>
      </c>
      <c r="D26" s="64"/>
      <c r="E26" s="11"/>
      <c r="F26" s="11"/>
      <c r="G26" s="11"/>
    </row>
    <row r="27" spans="1:7" ht="18.75" customHeight="1" x14ac:dyDescent="0.25">
      <c r="A27" s="2"/>
      <c r="B27" s="83"/>
      <c r="C27" s="38"/>
      <c r="D27" s="64"/>
      <c r="E27" s="11"/>
      <c r="F27" s="11"/>
      <c r="G27" s="11"/>
    </row>
    <row r="28" spans="1:7" ht="22.5" customHeight="1" x14ac:dyDescent="0.25">
      <c r="A28" s="2"/>
      <c r="B28" s="84" t="s">
        <v>51</v>
      </c>
      <c r="C28" s="85">
        <f>'FTE Calculation Worksheet'!C25</f>
        <v>17</v>
      </c>
      <c r="D28" s="64"/>
      <c r="E28" s="240" t="s">
        <v>83</v>
      </c>
      <c r="F28" s="221"/>
      <c r="G28" s="221"/>
    </row>
    <row r="29" spans="1:7" ht="19.5" customHeight="1" x14ac:dyDescent="0.25">
      <c r="A29" s="2"/>
      <c r="B29" s="86"/>
      <c r="C29" s="11"/>
      <c r="D29" s="11"/>
      <c r="E29" s="11"/>
      <c r="F29" s="11"/>
      <c r="G29" s="11"/>
    </row>
    <row r="30" spans="1:7" ht="39.75" customHeight="1" x14ac:dyDescent="0.25">
      <c r="A30" s="2"/>
      <c r="B30" s="233" t="s">
        <v>54</v>
      </c>
      <c r="C30" s="230"/>
      <c r="D30" s="230"/>
      <c r="E30" s="230"/>
      <c r="F30" s="230"/>
      <c r="G30" s="231"/>
    </row>
    <row r="31" spans="1:7" ht="24" customHeight="1" x14ac:dyDescent="0.25">
      <c r="A31" s="2"/>
      <c r="B31" s="234"/>
      <c r="C31" s="221"/>
      <c r="D31" s="221"/>
      <c r="E31" s="221"/>
      <c r="F31" s="221"/>
      <c r="G31" s="221"/>
    </row>
    <row r="32" spans="1:7" ht="22.5" customHeight="1" x14ac:dyDescent="0.25">
      <c r="A32" s="88"/>
      <c r="B32" s="56" t="s">
        <v>56</v>
      </c>
      <c r="C32" s="89">
        <v>1500</v>
      </c>
      <c r="D32" s="220"/>
      <c r="E32" s="222"/>
      <c r="F32" s="223"/>
      <c r="G32" s="224"/>
    </row>
    <row r="33" spans="1:7" ht="22.5" customHeight="1" x14ac:dyDescent="0.25">
      <c r="A33" s="88"/>
      <c r="B33" s="93" t="s">
        <v>61</v>
      </c>
      <c r="C33" s="95">
        <v>1500</v>
      </c>
      <c r="D33" s="221"/>
      <c r="E33" s="236"/>
      <c r="F33" s="221"/>
      <c r="G33" s="237"/>
    </row>
    <row r="34" spans="1:7" ht="22.5" customHeight="1" x14ac:dyDescent="0.25">
      <c r="A34" s="88"/>
      <c r="B34" s="56" t="s">
        <v>63</v>
      </c>
      <c r="C34" s="96">
        <v>0</v>
      </c>
      <c r="D34" s="221"/>
      <c r="E34" s="225"/>
      <c r="F34" s="226"/>
      <c r="G34" s="227"/>
    </row>
    <row r="35" spans="1:7" ht="22.5" customHeight="1" x14ac:dyDescent="0.25">
      <c r="A35" s="88"/>
      <c r="B35" s="93" t="s">
        <v>64</v>
      </c>
      <c r="C35" s="97">
        <v>0</v>
      </c>
      <c r="D35" s="221"/>
      <c r="E35" s="241"/>
      <c r="F35" s="223"/>
      <c r="G35" s="224"/>
    </row>
    <row r="36" spans="1:7" ht="22.5" customHeight="1" x14ac:dyDescent="0.25">
      <c r="A36" s="88"/>
      <c r="B36" s="56" t="s">
        <v>65</v>
      </c>
      <c r="C36" s="96">
        <v>850</v>
      </c>
      <c r="D36" s="221"/>
      <c r="E36" s="225"/>
      <c r="F36" s="226"/>
      <c r="G36" s="227"/>
    </row>
    <row r="37" spans="1:7" ht="22.5" customHeight="1" x14ac:dyDescent="0.25">
      <c r="A37" s="88"/>
      <c r="B37" s="93" t="s">
        <v>66</v>
      </c>
      <c r="C37" s="97">
        <v>850</v>
      </c>
      <c r="D37" s="220"/>
      <c r="E37" s="222"/>
      <c r="F37" s="223"/>
      <c r="G37" s="224"/>
    </row>
    <row r="38" spans="1:7" ht="22.5" customHeight="1" x14ac:dyDescent="0.25">
      <c r="A38" s="88"/>
      <c r="B38" s="56" t="s">
        <v>67</v>
      </c>
      <c r="C38" s="98">
        <v>0</v>
      </c>
      <c r="D38" s="221"/>
      <c r="E38" s="225"/>
      <c r="F38" s="226"/>
      <c r="G38" s="227"/>
    </row>
    <row r="39" spans="1:7" ht="22.5" customHeight="1" x14ac:dyDescent="0.25">
      <c r="A39" s="88"/>
      <c r="B39" s="99" t="s">
        <v>68</v>
      </c>
      <c r="C39" s="100">
        <f>SUM(C32:C38)</f>
        <v>4700</v>
      </c>
      <c r="D39" s="91"/>
      <c r="E39" s="101"/>
      <c r="F39" s="101"/>
      <c r="G39" s="101"/>
    </row>
    <row r="40" spans="1:7" ht="30" customHeight="1" x14ac:dyDescent="0.25">
      <c r="A40" s="2"/>
      <c r="B40" s="232"/>
      <c r="C40" s="221"/>
      <c r="D40" s="221"/>
      <c r="E40" s="221"/>
      <c r="F40" s="221"/>
      <c r="G40" s="221"/>
    </row>
    <row r="41" spans="1:7" ht="39.75" customHeight="1" x14ac:dyDescent="0.25">
      <c r="A41" s="2"/>
      <c r="B41" s="233" t="s">
        <v>69</v>
      </c>
      <c r="C41" s="230"/>
      <c r="D41" s="230"/>
      <c r="E41" s="230"/>
      <c r="F41" s="230"/>
      <c r="G41" s="231"/>
    </row>
    <row r="42" spans="1:7" ht="22.5" customHeight="1" x14ac:dyDescent="0.25">
      <c r="A42" s="2"/>
      <c r="B42" s="234"/>
      <c r="C42" s="221"/>
      <c r="D42" s="221"/>
      <c r="E42" s="221"/>
      <c r="F42" s="221"/>
      <c r="G42" s="221"/>
    </row>
    <row r="43" spans="1:7" ht="22.5" customHeight="1" x14ac:dyDescent="0.25">
      <c r="A43" s="88"/>
      <c r="B43" s="56" t="s">
        <v>70</v>
      </c>
      <c r="C43" s="91">
        <f>C26</f>
        <v>82922.846153846156</v>
      </c>
      <c r="D43" s="220"/>
      <c r="E43" s="235"/>
      <c r="F43" s="230"/>
      <c r="G43" s="231"/>
    </row>
    <row r="44" spans="1:7" ht="22.5" customHeight="1" x14ac:dyDescent="0.25">
      <c r="A44" s="88"/>
      <c r="B44" s="93" t="s">
        <v>71</v>
      </c>
      <c r="C44" s="102">
        <f>C39</f>
        <v>4700</v>
      </c>
      <c r="D44" s="221"/>
      <c r="E44" s="222"/>
      <c r="F44" s="223"/>
      <c r="G44" s="224"/>
    </row>
    <row r="45" spans="1:7" ht="22.5" customHeight="1" x14ac:dyDescent="0.25">
      <c r="A45" s="88"/>
      <c r="B45" s="56" t="s">
        <v>72</v>
      </c>
      <c r="C45" s="91">
        <f>MIN((C43+C44),E7)</f>
        <v>87622.846153846156</v>
      </c>
      <c r="D45" s="221"/>
      <c r="E45" s="236"/>
      <c r="F45" s="221"/>
      <c r="G45" s="237"/>
    </row>
    <row r="46" spans="1:7" ht="22.5" customHeight="1" x14ac:dyDescent="0.25">
      <c r="A46" s="88"/>
      <c r="B46" s="93" t="s">
        <v>73</v>
      </c>
      <c r="C46" s="103">
        <f>IF(C28&gt;C6,1,1*(C28/C6))</f>
        <v>1</v>
      </c>
      <c r="D46" s="221"/>
      <c r="E46" s="236"/>
      <c r="F46" s="221"/>
      <c r="G46" s="237"/>
    </row>
    <row r="47" spans="1:7" ht="22.5" customHeight="1" x14ac:dyDescent="0.25">
      <c r="A47" s="88"/>
      <c r="B47" s="56" t="s">
        <v>74</v>
      </c>
      <c r="C47" s="91">
        <f>C45*C46</f>
        <v>87622.846153846156</v>
      </c>
      <c r="D47" s="221"/>
      <c r="E47" s="225"/>
      <c r="F47" s="226"/>
      <c r="G47" s="227"/>
    </row>
    <row r="48" spans="1:7" s="110" customFormat="1" ht="22.5" customHeight="1" x14ac:dyDescent="0.25">
      <c r="A48" s="113"/>
      <c r="B48" s="114" t="s">
        <v>84</v>
      </c>
      <c r="C48" s="115">
        <f>'Compensation Reduction'!I39</f>
        <v>2276.9230769230771</v>
      </c>
      <c r="E48" s="111"/>
      <c r="F48" s="111"/>
      <c r="G48" s="111"/>
    </row>
    <row r="49" spans="1:7" s="110" customFormat="1" ht="22.5" customHeight="1" x14ac:dyDescent="0.25">
      <c r="A49" s="113"/>
      <c r="B49" s="114" t="s">
        <v>85</v>
      </c>
      <c r="C49" s="115">
        <f>C47-C48</f>
        <v>85345.923076923078</v>
      </c>
      <c r="E49" s="111"/>
      <c r="F49" s="111"/>
      <c r="G49" s="111"/>
    </row>
    <row r="50" spans="1:7" ht="22.5" customHeight="1" x14ac:dyDescent="0.25">
      <c r="A50" s="88"/>
      <c r="B50" s="93" t="s">
        <v>75</v>
      </c>
      <c r="C50" s="102">
        <f>C43/0.75</f>
        <v>110563.79487179487</v>
      </c>
      <c r="D50" s="104"/>
      <c r="E50" s="101"/>
      <c r="F50" s="101"/>
      <c r="G50" s="101"/>
    </row>
    <row r="51" spans="1:7" ht="22.5" customHeight="1" x14ac:dyDescent="0.25">
      <c r="A51" s="30"/>
      <c r="B51" s="56" t="s">
        <v>76</v>
      </c>
      <c r="C51" s="91">
        <f>MIN(C43,E7,C49)</f>
        <v>82922.846153846156</v>
      </c>
      <c r="D51" s="104"/>
      <c r="E51" s="101"/>
      <c r="F51" s="101"/>
      <c r="G51" s="101"/>
    </row>
    <row r="52" spans="1:7" ht="22.5" customHeight="1" x14ac:dyDescent="0.25">
      <c r="A52" s="88"/>
      <c r="B52" s="93" t="s">
        <v>77</v>
      </c>
      <c r="C52" s="102">
        <f>MIN(C44,C55,C56)</f>
        <v>2423.076923076922</v>
      </c>
      <c r="D52" s="104"/>
      <c r="E52" s="101"/>
      <c r="F52" s="101"/>
      <c r="G52" s="101"/>
    </row>
    <row r="53" spans="1:7" ht="26.5" customHeight="1" x14ac:dyDescent="0.25">
      <c r="A53" s="88"/>
      <c r="B53" s="56" t="s">
        <v>78</v>
      </c>
      <c r="C53" s="214">
        <f>C51+C52</f>
        <v>85345.923076923078</v>
      </c>
      <c r="D53" s="104"/>
      <c r="E53" s="238"/>
      <c r="F53" s="231"/>
      <c r="G53" s="106"/>
    </row>
    <row r="54" spans="1:7" s="215" customFormat="1" ht="32.5" customHeight="1" x14ac:dyDescent="0.25">
      <c r="A54" s="113"/>
      <c r="B54" s="105" t="s">
        <v>130</v>
      </c>
      <c r="C54" s="104">
        <f>C53-C8</f>
        <v>80345.923076923078</v>
      </c>
      <c r="D54" s="104"/>
      <c r="E54" s="238" t="s">
        <v>79</v>
      </c>
      <c r="F54" s="231"/>
      <c r="G54" s="106">
        <f>E7-C54</f>
        <v>420487.41025641025</v>
      </c>
    </row>
    <row r="55" spans="1:7" ht="22.5" customHeight="1" x14ac:dyDescent="0.25">
      <c r="A55" s="88"/>
      <c r="B55" s="56"/>
      <c r="C55" s="91">
        <f>C50-C51</f>
        <v>27640.948717948719</v>
      </c>
      <c r="D55" s="104"/>
      <c r="E55" s="228" t="s">
        <v>132</v>
      </c>
      <c r="F55" s="223"/>
      <c r="G55" s="224"/>
    </row>
    <row r="56" spans="1:7" ht="22.5" customHeight="1" x14ac:dyDescent="0.25">
      <c r="A56" s="88"/>
      <c r="B56" s="56"/>
      <c r="C56" s="91">
        <f>IFERROR(C49-C51,"")</f>
        <v>2423.076923076922</v>
      </c>
      <c r="D56" s="104"/>
      <c r="E56" s="225"/>
      <c r="F56" s="226"/>
      <c r="G56" s="227"/>
    </row>
    <row r="57" spans="1:7" ht="51" customHeight="1" x14ac:dyDescent="0.25">
      <c r="A57" s="229"/>
      <c r="B57" s="230"/>
      <c r="C57" s="230"/>
      <c r="D57" s="230"/>
      <c r="E57" s="230"/>
      <c r="F57" s="230"/>
      <c r="G57" s="231"/>
    </row>
  </sheetData>
  <mergeCells count="26">
    <mergeCell ref="B2:G2"/>
    <mergeCell ref="B3:G3"/>
    <mergeCell ref="B11:G11"/>
    <mergeCell ref="B12:G12"/>
    <mergeCell ref="D13:D14"/>
    <mergeCell ref="E9:G9"/>
    <mergeCell ref="E8:G8"/>
    <mergeCell ref="D16:D17"/>
    <mergeCell ref="E28:G28"/>
    <mergeCell ref="B30:G30"/>
    <mergeCell ref="B31:G31"/>
    <mergeCell ref="D32:D36"/>
    <mergeCell ref="E32:G34"/>
    <mergeCell ref="E35:G36"/>
    <mergeCell ref="D37:D38"/>
    <mergeCell ref="E37:G38"/>
    <mergeCell ref="E55:G56"/>
    <mergeCell ref="A57:G57"/>
    <mergeCell ref="B40:G40"/>
    <mergeCell ref="B41:G41"/>
    <mergeCell ref="B42:G42"/>
    <mergeCell ref="D43:D47"/>
    <mergeCell ref="E43:G43"/>
    <mergeCell ref="E44:G47"/>
    <mergeCell ref="E53:F53"/>
    <mergeCell ref="E54:F54"/>
  </mergeCells>
  <pageMargins left="0.7" right="0.7" top="0.75" bottom="0.75" header="0" footer="0"/>
  <pageSetup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6"/>
  <sheetViews>
    <sheetView showGridLines="0" workbookViewId="0"/>
  </sheetViews>
  <sheetFormatPr baseColWidth="10" defaultColWidth="12.6640625" defaultRowHeight="15" customHeight="1" x14ac:dyDescent="0.15"/>
  <cols>
    <col min="1" max="1" width="4.1640625" customWidth="1"/>
    <col min="2" max="2" width="47.5" customWidth="1"/>
    <col min="3" max="3" width="15.6640625" customWidth="1"/>
    <col min="4" max="4" width="14.6640625" customWidth="1"/>
    <col min="5" max="5" width="17.1640625" customWidth="1"/>
    <col min="6" max="9" width="13.6640625" customWidth="1"/>
    <col min="10" max="10" width="15.6640625" customWidth="1"/>
    <col min="11" max="11" width="14.1640625" customWidth="1"/>
    <col min="12" max="12" width="5.6640625" customWidth="1"/>
  </cols>
  <sheetData>
    <row r="1" spans="1:12" ht="63" customHeight="1" x14ac:dyDescent="0.2">
      <c r="A1" s="1"/>
      <c r="B1" s="242"/>
      <c r="C1" s="230"/>
      <c r="D1" s="230"/>
      <c r="E1" s="230"/>
      <c r="F1" s="230"/>
      <c r="G1" s="230"/>
      <c r="H1" s="230"/>
      <c r="I1" s="230"/>
      <c r="J1" s="230"/>
      <c r="K1" s="231"/>
      <c r="L1" s="5"/>
    </row>
    <row r="2" spans="1:12" ht="39.75" customHeight="1" x14ac:dyDescent="0.25">
      <c r="A2" s="2"/>
      <c r="B2" s="233" t="s">
        <v>1</v>
      </c>
      <c r="C2" s="230"/>
      <c r="D2" s="230"/>
      <c r="E2" s="230"/>
      <c r="F2" s="230"/>
      <c r="G2" s="230"/>
      <c r="H2" s="230"/>
      <c r="I2" s="230"/>
      <c r="J2" s="230"/>
      <c r="K2" s="231"/>
      <c r="L2" s="7"/>
    </row>
    <row r="3" spans="1:12" ht="30.75" customHeight="1" x14ac:dyDescent="0.25">
      <c r="A3" s="2"/>
      <c r="B3" s="245"/>
      <c r="C3" s="221"/>
      <c r="D3" s="221"/>
      <c r="E3" s="221"/>
      <c r="F3" s="221"/>
      <c r="G3" s="221"/>
      <c r="H3" s="221"/>
      <c r="I3" s="221"/>
      <c r="J3" s="221"/>
      <c r="K3" s="221"/>
      <c r="L3" s="8"/>
    </row>
    <row r="4" spans="1:12" ht="27" customHeight="1" x14ac:dyDescent="0.25">
      <c r="A4" s="2"/>
      <c r="B4" s="246" t="s">
        <v>3</v>
      </c>
      <c r="C4" s="221"/>
      <c r="D4" s="221"/>
      <c r="E4" s="221"/>
      <c r="F4" s="14">
        <v>30</v>
      </c>
      <c r="G4" s="247" t="s">
        <v>10</v>
      </c>
      <c r="H4" s="221"/>
      <c r="I4" s="221"/>
      <c r="J4" s="221"/>
      <c r="K4" s="221"/>
      <c r="L4" s="18"/>
    </row>
    <row r="5" spans="1:12" ht="22.5" customHeight="1" x14ac:dyDescent="0.25">
      <c r="A5" s="2"/>
      <c r="B5" s="20"/>
      <c r="C5" s="22" t="s">
        <v>13</v>
      </c>
      <c r="D5" s="24" t="s">
        <v>14</v>
      </c>
      <c r="E5" s="26" t="s">
        <v>15</v>
      </c>
      <c r="F5" s="28" t="s">
        <v>16</v>
      </c>
      <c r="G5" s="26" t="s">
        <v>17</v>
      </c>
      <c r="H5" s="26" t="s">
        <v>18</v>
      </c>
      <c r="I5" s="26" t="s">
        <v>20</v>
      </c>
      <c r="J5" s="26" t="s">
        <v>21</v>
      </c>
      <c r="K5" s="26" t="s">
        <v>22</v>
      </c>
      <c r="L5" s="31"/>
    </row>
    <row r="6" spans="1:12" ht="12.75" customHeight="1" x14ac:dyDescent="0.25">
      <c r="A6" s="2"/>
      <c r="B6" s="32"/>
      <c r="C6" s="32"/>
      <c r="D6" s="34"/>
      <c r="E6" s="35"/>
      <c r="F6" s="35"/>
      <c r="G6" s="35"/>
      <c r="H6" s="35"/>
      <c r="I6" s="35"/>
      <c r="J6" s="35"/>
      <c r="K6" s="36"/>
      <c r="L6" s="36"/>
    </row>
    <row r="7" spans="1:12" ht="22.5" customHeight="1" x14ac:dyDescent="0.25">
      <c r="A7" s="2"/>
      <c r="B7" s="41" t="s">
        <v>25</v>
      </c>
      <c r="C7" s="42"/>
      <c r="D7" s="43"/>
      <c r="E7" s="43"/>
      <c r="F7" s="43">
        <v>5</v>
      </c>
      <c r="G7" s="43"/>
      <c r="H7" s="43"/>
      <c r="I7" s="43"/>
      <c r="J7" s="43">
        <v>5</v>
      </c>
      <c r="K7" s="47">
        <f>ROUNDDOWN(SUM(C7:J7)/2,0)</f>
        <v>5</v>
      </c>
      <c r="L7" s="48"/>
    </row>
    <row r="8" spans="1:12" ht="24" customHeight="1" x14ac:dyDescent="0.25">
      <c r="A8" s="2"/>
      <c r="B8" s="50" t="s">
        <v>32</v>
      </c>
      <c r="C8" s="52">
        <v>4</v>
      </c>
      <c r="D8" s="53"/>
      <c r="E8" s="53">
        <v>4</v>
      </c>
      <c r="F8" s="53"/>
      <c r="G8" s="53"/>
      <c r="H8" s="55">
        <v>4</v>
      </c>
      <c r="I8" s="53"/>
      <c r="J8" s="55">
        <v>4</v>
      </c>
      <c r="K8" s="58">
        <f>ROUNDDOWN(SUM(C8:J8)/4,0)</f>
        <v>4</v>
      </c>
      <c r="L8" s="58"/>
    </row>
    <row r="9" spans="1:12" ht="22.5" customHeight="1" x14ac:dyDescent="0.25">
      <c r="A9" s="2"/>
      <c r="B9" s="107" t="s">
        <v>81</v>
      </c>
      <c r="C9" s="42">
        <v>4</v>
      </c>
      <c r="D9" s="43">
        <v>4</v>
      </c>
      <c r="E9" s="43">
        <v>4</v>
      </c>
      <c r="F9" s="43">
        <v>4</v>
      </c>
      <c r="G9" s="43">
        <v>3</v>
      </c>
      <c r="H9" s="43">
        <v>3</v>
      </c>
      <c r="I9" s="43">
        <v>3</v>
      </c>
      <c r="J9" s="43">
        <v>3</v>
      </c>
      <c r="K9" s="47">
        <f>ROUNDDOWN(SUM(C9:J9)/8,0)</f>
        <v>3</v>
      </c>
      <c r="L9" s="48"/>
    </row>
    <row r="10" spans="1:12" ht="37.5" customHeight="1" x14ac:dyDescent="0.6">
      <c r="A10" s="1"/>
      <c r="B10" s="44"/>
      <c r="C10" s="44"/>
      <c r="D10" s="11"/>
      <c r="E10" s="11"/>
      <c r="F10" s="11"/>
      <c r="G10" s="11"/>
      <c r="H10" s="11"/>
      <c r="I10" s="11"/>
      <c r="J10" s="11"/>
      <c r="K10" s="11"/>
      <c r="L10" s="11"/>
    </row>
    <row r="11" spans="1:12" ht="39.75" customHeight="1" x14ac:dyDescent="0.25">
      <c r="A11" s="2"/>
      <c r="B11" s="233" t="s">
        <v>35</v>
      </c>
      <c r="C11" s="230"/>
      <c r="D11" s="230"/>
      <c r="E11" s="230"/>
      <c r="F11" s="230"/>
      <c r="G11" s="230"/>
      <c r="H11" s="230"/>
      <c r="I11" s="230"/>
      <c r="J11" s="230"/>
      <c r="K11" s="231"/>
      <c r="L11" s="7"/>
    </row>
    <row r="12" spans="1:12" ht="24" customHeight="1" x14ac:dyDescent="0.25">
      <c r="A12" s="2"/>
      <c r="B12" s="234"/>
      <c r="C12" s="221"/>
      <c r="D12" s="221"/>
      <c r="E12" s="221"/>
      <c r="F12" s="221"/>
      <c r="G12" s="221"/>
      <c r="H12" s="221"/>
      <c r="I12" s="221"/>
      <c r="J12" s="221"/>
      <c r="K12" s="221"/>
      <c r="L12" s="46"/>
    </row>
    <row r="13" spans="1:12" ht="22.5" customHeight="1" x14ac:dyDescent="0.25">
      <c r="A13" s="2"/>
      <c r="B13" s="62"/>
      <c r="C13" s="22" t="s">
        <v>13</v>
      </c>
      <c r="D13" s="24" t="s">
        <v>14</v>
      </c>
      <c r="E13" s="26" t="s">
        <v>15</v>
      </c>
      <c r="F13" s="26" t="s">
        <v>16</v>
      </c>
      <c r="G13" s="26" t="s">
        <v>17</v>
      </c>
      <c r="H13" s="26" t="s">
        <v>18</v>
      </c>
      <c r="I13" s="26" t="s">
        <v>20</v>
      </c>
      <c r="J13" s="26" t="s">
        <v>21</v>
      </c>
      <c r="K13" s="26" t="s">
        <v>22</v>
      </c>
      <c r="L13" s="31"/>
    </row>
    <row r="14" spans="1:12" ht="10.5" customHeight="1" x14ac:dyDescent="0.25">
      <c r="A14" s="2"/>
      <c r="B14" s="32"/>
      <c r="C14" s="32"/>
      <c r="D14" s="34"/>
      <c r="E14" s="35"/>
      <c r="F14" s="35"/>
      <c r="G14" s="35"/>
      <c r="H14" s="35"/>
      <c r="I14" s="35"/>
      <c r="J14" s="35"/>
      <c r="K14" s="36"/>
      <c r="L14" s="36"/>
    </row>
    <row r="15" spans="1:12" ht="22.5" customHeight="1" x14ac:dyDescent="0.25">
      <c r="A15" s="2"/>
      <c r="B15" s="41" t="s">
        <v>38</v>
      </c>
      <c r="C15" s="66"/>
      <c r="D15" s="67"/>
      <c r="E15" s="67"/>
      <c r="F15" s="68">
        <v>120</v>
      </c>
      <c r="G15" s="67"/>
      <c r="H15" s="67"/>
      <c r="I15" s="67"/>
      <c r="J15" s="68">
        <v>120</v>
      </c>
      <c r="K15" s="47">
        <f>(ROUNDDOWN(SUM(C15:J15)/(F4*8),0))</f>
        <v>1</v>
      </c>
      <c r="L15" s="48"/>
    </row>
    <row r="16" spans="1:12" ht="22.5" customHeight="1" x14ac:dyDescent="0.25">
      <c r="A16" s="2"/>
      <c r="B16" s="50" t="s">
        <v>44</v>
      </c>
      <c r="C16" s="72">
        <v>60</v>
      </c>
      <c r="D16" s="77"/>
      <c r="E16" s="78">
        <v>60</v>
      </c>
      <c r="F16" s="77"/>
      <c r="G16" s="77"/>
      <c r="H16" s="78">
        <v>60</v>
      </c>
      <c r="I16" s="77"/>
      <c r="J16" s="78">
        <v>60</v>
      </c>
      <c r="K16" s="58">
        <f>ROUNDDOWN(SUM(C16:J16)/(F4*8),0)</f>
        <v>1</v>
      </c>
      <c r="L16" s="58"/>
    </row>
    <row r="17" spans="1:12" ht="22.5" customHeight="1" x14ac:dyDescent="0.25">
      <c r="A17" s="2"/>
      <c r="B17" s="107" t="s">
        <v>80</v>
      </c>
      <c r="C17" s="79">
        <v>30</v>
      </c>
      <c r="D17" s="68">
        <v>30</v>
      </c>
      <c r="E17" s="68">
        <v>30</v>
      </c>
      <c r="F17" s="68">
        <v>30</v>
      </c>
      <c r="G17" s="68">
        <v>30</v>
      </c>
      <c r="H17" s="68">
        <v>30</v>
      </c>
      <c r="I17" s="68">
        <v>30</v>
      </c>
      <c r="J17" s="68">
        <v>30</v>
      </c>
      <c r="K17" s="47">
        <f>ROUNDDOWN(SUM(C17:J17)/(F4*8),0)</f>
        <v>1</v>
      </c>
      <c r="L17" s="48"/>
    </row>
    <row r="18" spans="1:12" ht="13.5" customHeight="1" x14ac:dyDescent="0.15">
      <c r="C18" s="11"/>
      <c r="G18" s="11"/>
      <c r="H18" s="11"/>
      <c r="I18" s="11"/>
    </row>
    <row r="19" spans="1:12" ht="39.75" customHeight="1" x14ac:dyDescent="0.25">
      <c r="A19" s="2"/>
      <c r="B19" s="249" t="s">
        <v>52</v>
      </c>
      <c r="C19" s="230"/>
      <c r="D19" s="230"/>
      <c r="E19" s="230"/>
      <c r="F19" s="230"/>
      <c r="G19" s="230"/>
      <c r="H19" s="230"/>
      <c r="I19" s="230"/>
      <c r="J19" s="230"/>
      <c r="K19" s="231"/>
      <c r="L19" s="7"/>
    </row>
    <row r="20" spans="1:12" ht="24" customHeight="1" x14ac:dyDescent="0.25">
      <c r="A20" s="2"/>
      <c r="B20" s="234"/>
      <c r="C20" s="221"/>
      <c r="D20" s="221"/>
      <c r="E20" s="221"/>
      <c r="F20" s="221"/>
      <c r="G20" s="221"/>
      <c r="H20" s="221"/>
      <c r="I20" s="221"/>
      <c r="J20" s="221"/>
      <c r="K20" s="221"/>
      <c r="L20" s="46"/>
    </row>
    <row r="21" spans="1:12" ht="22.5" customHeight="1" x14ac:dyDescent="0.25">
      <c r="A21" s="2"/>
      <c r="B21" s="10" t="s">
        <v>53</v>
      </c>
      <c r="C21" s="10">
        <f t="shared" ref="C21:C23" si="0">K15+K7</f>
        <v>6</v>
      </c>
      <c r="D21" s="248" t="s">
        <v>55</v>
      </c>
      <c r="E21" s="248"/>
      <c r="F21" s="248"/>
      <c r="G21" s="248"/>
      <c r="H21" s="248"/>
      <c r="I21" s="248"/>
      <c r="J21" s="248"/>
      <c r="K21" s="248"/>
      <c r="L21" s="87"/>
    </row>
    <row r="22" spans="1:12" ht="22.5" customHeight="1" x14ac:dyDescent="0.25">
      <c r="A22" s="2"/>
      <c r="B22" s="90" t="s">
        <v>57</v>
      </c>
      <c r="C22" s="15">
        <f t="shared" si="0"/>
        <v>5</v>
      </c>
      <c r="D22" s="248"/>
      <c r="E22" s="248"/>
      <c r="F22" s="248"/>
      <c r="G22" s="248"/>
      <c r="H22" s="248"/>
      <c r="I22" s="248"/>
      <c r="J22" s="248"/>
      <c r="K22" s="248"/>
      <c r="L22" s="87"/>
    </row>
    <row r="23" spans="1:12" ht="22.5" customHeight="1" x14ac:dyDescent="0.25">
      <c r="A23" s="2"/>
      <c r="B23" s="10" t="s">
        <v>58</v>
      </c>
      <c r="C23" s="10">
        <f t="shared" si="0"/>
        <v>4</v>
      </c>
      <c r="D23" s="248"/>
      <c r="E23" s="248"/>
      <c r="F23" s="248"/>
      <c r="G23" s="248"/>
      <c r="H23" s="248"/>
      <c r="I23" s="248"/>
      <c r="J23" s="248"/>
      <c r="K23" s="248"/>
      <c r="L23" s="92"/>
    </row>
    <row r="24" spans="1:12" ht="22.5" customHeight="1" x14ac:dyDescent="0.25">
      <c r="A24" s="2"/>
      <c r="B24" s="90" t="s">
        <v>59</v>
      </c>
      <c r="C24" s="213">
        <v>2</v>
      </c>
      <c r="D24" s="250" t="s">
        <v>60</v>
      </c>
      <c r="E24" s="221"/>
      <c r="F24" s="221"/>
      <c r="G24" s="221"/>
      <c r="H24" s="221"/>
      <c r="I24" s="221"/>
      <c r="J24" s="221"/>
      <c r="K24" s="221"/>
      <c r="L24" s="94"/>
    </row>
    <row r="25" spans="1:12" ht="22.5" customHeight="1" x14ac:dyDescent="0.25">
      <c r="A25" s="2"/>
      <c r="B25" s="10" t="s">
        <v>62</v>
      </c>
      <c r="C25" s="10">
        <f>SUM(C21:C24)</f>
        <v>17</v>
      </c>
      <c r="D25" s="244"/>
      <c r="E25" s="221"/>
      <c r="F25" s="221"/>
      <c r="G25" s="221"/>
      <c r="H25" s="221"/>
      <c r="I25" s="221"/>
      <c r="J25" s="221"/>
      <c r="K25" s="221"/>
      <c r="L25" s="92"/>
    </row>
    <row r="26" spans="1:12" ht="13.5" customHeight="1" x14ac:dyDescent="0.15">
      <c r="C26" s="11"/>
      <c r="G26" s="11"/>
      <c r="H26" s="11"/>
      <c r="I26" s="11"/>
    </row>
  </sheetData>
  <mergeCells count="12">
    <mergeCell ref="D25:K25"/>
    <mergeCell ref="B1:K1"/>
    <mergeCell ref="B2:K2"/>
    <mergeCell ref="B3:K3"/>
    <mergeCell ref="B4:E4"/>
    <mergeCell ref="G4:K4"/>
    <mergeCell ref="B11:K11"/>
    <mergeCell ref="B12:K12"/>
    <mergeCell ref="D21:K23"/>
    <mergeCell ref="B19:K19"/>
    <mergeCell ref="B20:K20"/>
    <mergeCell ref="D24:K24"/>
  </mergeCells>
  <dataValidations count="1">
    <dataValidation type="list" allowBlank="1" showErrorMessage="1" sqref="F4" xr:uid="{00000000-0002-0000-0100-000000000000}">
      <formula1>"30.0,40.0"</formula1>
    </dataValidation>
  </dataValidations>
  <pageMargins left="0.7" right="0.7" top="0.75" bottom="0.75" header="0" footer="0"/>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7748E-0AB7-4C5B-9514-8686238059AE}">
  <sheetPr>
    <pageSetUpPr fitToPage="1"/>
  </sheetPr>
  <dimension ref="A2:I25"/>
  <sheetViews>
    <sheetView workbookViewId="0"/>
  </sheetViews>
  <sheetFormatPr baseColWidth="10" defaultColWidth="8.83203125" defaultRowHeight="14" x14ac:dyDescent="0.15"/>
  <cols>
    <col min="2" max="2" width="47.83203125" customWidth="1"/>
    <col min="3" max="7" width="15.6640625" customWidth="1"/>
    <col min="8" max="8" width="21.33203125" customWidth="1"/>
    <col min="9" max="9" width="22.83203125" customWidth="1"/>
  </cols>
  <sheetData>
    <row r="2" spans="1:9" s="110" customFormat="1" ht="39.75" customHeight="1" x14ac:dyDescent="0.25">
      <c r="A2" s="2"/>
      <c r="B2" s="251" t="s">
        <v>99</v>
      </c>
      <c r="C2" s="230"/>
      <c r="D2" s="230"/>
      <c r="E2" s="230"/>
      <c r="F2" s="230"/>
      <c r="G2" s="230"/>
      <c r="H2" s="231"/>
      <c r="I2" s="7"/>
    </row>
    <row r="3" spans="1:9" s="110" customFormat="1" ht="30.75" customHeight="1" x14ac:dyDescent="0.25">
      <c r="A3" s="2"/>
      <c r="B3" s="252"/>
      <c r="C3" s="252"/>
      <c r="D3" s="252"/>
      <c r="E3" s="252"/>
      <c r="F3" s="252"/>
      <c r="G3" s="252"/>
      <c r="H3" s="252"/>
      <c r="I3" s="252"/>
    </row>
    <row r="4" spans="1:9" s="110" customFormat="1" ht="27" customHeight="1" x14ac:dyDescent="0.25">
      <c r="A4" s="2"/>
      <c r="B4" s="246" t="s">
        <v>3</v>
      </c>
      <c r="C4" s="221"/>
      <c r="D4" s="221"/>
      <c r="E4" s="221"/>
      <c r="F4" s="14">
        <v>30</v>
      </c>
      <c r="G4" s="255" t="s">
        <v>96</v>
      </c>
      <c r="H4" s="256"/>
      <c r="I4" s="256"/>
    </row>
    <row r="5" spans="1:9" s="110" customFormat="1" ht="22.5" customHeight="1" x14ac:dyDescent="0.25">
      <c r="A5" s="2"/>
      <c r="B5" s="20"/>
      <c r="C5" s="150">
        <v>43497</v>
      </c>
      <c r="D5" s="151">
        <v>43525</v>
      </c>
      <c r="E5" s="151">
        <v>43556</v>
      </c>
      <c r="F5" s="151">
        <v>43586</v>
      </c>
      <c r="G5" s="151">
        <v>43617</v>
      </c>
      <c r="H5" s="26" t="s">
        <v>22</v>
      </c>
      <c r="I5" s="258"/>
    </row>
    <row r="6" spans="1:9" s="110" customFormat="1" ht="12.75" customHeight="1" x14ac:dyDescent="0.25">
      <c r="A6" s="2"/>
      <c r="B6" s="32"/>
      <c r="C6" s="32"/>
      <c r="D6" s="34"/>
      <c r="E6" s="35"/>
      <c r="F6" s="35"/>
      <c r="G6" s="35"/>
      <c r="H6" s="36"/>
      <c r="I6" s="258"/>
    </row>
    <row r="7" spans="1:9" s="110" customFormat="1" ht="22.5" customHeight="1" x14ac:dyDescent="0.25">
      <c r="A7" s="2"/>
      <c r="B7" s="152" t="s">
        <v>101</v>
      </c>
      <c r="C7" s="42">
        <v>5</v>
      </c>
      <c r="D7" s="43">
        <v>4</v>
      </c>
      <c r="E7" s="43"/>
      <c r="F7" s="43">
        <v>5</v>
      </c>
      <c r="G7" s="43"/>
      <c r="H7" s="47">
        <f>ROUNDDOWN(SUM(C7:G7)/5,0)</f>
        <v>2</v>
      </c>
      <c r="I7" s="258"/>
    </row>
    <row r="8" spans="1:9" s="110" customFormat="1" ht="24" customHeight="1" x14ac:dyDescent="0.25">
      <c r="A8" s="2"/>
      <c r="B8" s="153" t="s">
        <v>95</v>
      </c>
      <c r="C8" s="52">
        <v>50</v>
      </c>
      <c r="D8" s="53">
        <v>500</v>
      </c>
      <c r="E8" s="53">
        <v>400</v>
      </c>
      <c r="F8" s="53">
        <v>268</v>
      </c>
      <c r="G8" s="53"/>
      <c r="H8" s="156">
        <f>SUM(C8:G8)</f>
        <v>1218</v>
      </c>
      <c r="I8" s="258"/>
    </row>
    <row r="9" spans="1:9" s="110" customFormat="1" ht="22.5" customHeight="1" x14ac:dyDescent="0.25">
      <c r="A9" s="154"/>
      <c r="B9" s="155" t="s">
        <v>97</v>
      </c>
      <c r="C9" s="157">
        <f>(C8/(F4*2))</f>
        <v>0.83333333333333337</v>
      </c>
      <c r="D9" s="157">
        <f>D8/(F4*4)</f>
        <v>4.166666666666667</v>
      </c>
      <c r="E9" s="157">
        <f>E8/(F4*4)</f>
        <v>3.3333333333333335</v>
      </c>
      <c r="F9" s="157">
        <f>F8/(F4*4)</f>
        <v>2.2333333333333334</v>
      </c>
      <c r="G9" s="157">
        <f>G8/(F4*4)</f>
        <v>0</v>
      </c>
      <c r="H9" s="47">
        <f>ROUNDDOWN(SUM(C9:G9)/4.5,0)</f>
        <v>2</v>
      </c>
      <c r="I9" s="258"/>
    </row>
    <row r="10" spans="1:9" s="110" customFormat="1" ht="22.5" customHeight="1" x14ac:dyDescent="0.25">
      <c r="A10" s="165"/>
      <c r="B10" s="166"/>
      <c r="C10" s="257" t="s">
        <v>107</v>
      </c>
      <c r="D10" s="257"/>
      <c r="E10" s="259"/>
      <c r="F10" s="259"/>
      <c r="G10" s="259"/>
      <c r="H10" s="259"/>
      <c r="I10" s="258"/>
    </row>
    <row r="11" spans="1:9" s="110" customFormat="1" ht="37.5" customHeight="1" x14ac:dyDescent="0.6">
      <c r="A11" s="1"/>
      <c r="B11" s="44"/>
      <c r="C11" s="257"/>
      <c r="D11" s="257"/>
      <c r="E11" s="259"/>
      <c r="F11" s="259"/>
      <c r="G11" s="259"/>
      <c r="H11" s="259"/>
      <c r="I11" s="11"/>
    </row>
    <row r="12" spans="1:9" s="110" customFormat="1" ht="39.75" customHeight="1" x14ac:dyDescent="0.25">
      <c r="A12" s="2"/>
      <c r="B12" s="251" t="s">
        <v>98</v>
      </c>
      <c r="C12" s="230"/>
      <c r="D12" s="230"/>
      <c r="E12" s="230"/>
      <c r="F12" s="230"/>
      <c r="G12" s="230"/>
      <c r="H12" s="231"/>
      <c r="I12" s="7"/>
    </row>
    <row r="13" spans="1:9" s="110" customFormat="1" ht="24" customHeight="1" x14ac:dyDescent="0.25">
      <c r="A13" s="2"/>
      <c r="B13" s="234"/>
      <c r="C13" s="234"/>
      <c r="D13" s="234"/>
      <c r="E13" s="234"/>
      <c r="F13" s="234"/>
      <c r="G13" s="234"/>
      <c r="H13" s="234"/>
      <c r="I13" s="234"/>
    </row>
    <row r="14" spans="1:9" s="110" customFormat="1" ht="22.5" customHeight="1" x14ac:dyDescent="0.25">
      <c r="A14" s="2"/>
      <c r="B14" s="62"/>
      <c r="C14" s="150">
        <v>43831</v>
      </c>
      <c r="D14" s="151">
        <v>43862</v>
      </c>
      <c r="E14" s="26" t="s">
        <v>22</v>
      </c>
      <c r="F14" s="258"/>
      <c r="G14" s="258"/>
      <c r="H14" s="258"/>
      <c r="I14" s="258"/>
    </row>
    <row r="15" spans="1:9" s="110" customFormat="1" ht="10.5" customHeight="1" x14ac:dyDescent="0.25">
      <c r="A15" s="2"/>
      <c r="B15" s="261"/>
      <c r="C15" s="261"/>
      <c r="D15" s="261"/>
      <c r="E15" s="261"/>
      <c r="F15" s="258"/>
      <c r="G15" s="258"/>
      <c r="H15" s="258"/>
      <c r="I15" s="258"/>
    </row>
    <row r="16" spans="1:9" s="110" customFormat="1" ht="22.5" customHeight="1" x14ac:dyDescent="0.25">
      <c r="A16" s="2"/>
      <c r="B16" s="152" t="s">
        <v>100</v>
      </c>
      <c r="C16" s="168">
        <v>288</v>
      </c>
      <c r="D16" s="169">
        <v>10</v>
      </c>
      <c r="E16" s="47">
        <f>(ROUNDDOWN(SUM(C16:D16)/2,0))</f>
        <v>149</v>
      </c>
      <c r="F16" s="258"/>
      <c r="G16" s="258"/>
      <c r="H16" s="258"/>
      <c r="I16" s="258"/>
    </row>
    <row r="17" spans="1:9" s="110" customFormat="1" ht="22.5" customHeight="1" x14ac:dyDescent="0.25">
      <c r="A17" s="2"/>
      <c r="B17" s="153" t="s">
        <v>95</v>
      </c>
      <c r="C17" s="72">
        <v>4000</v>
      </c>
      <c r="D17" s="77">
        <v>50</v>
      </c>
      <c r="E17" s="159">
        <f>C17+D17</f>
        <v>4050</v>
      </c>
      <c r="F17" s="258"/>
      <c r="G17" s="258"/>
      <c r="H17" s="258"/>
      <c r="I17" s="258"/>
    </row>
    <row r="18" spans="1:9" s="110" customFormat="1" ht="22.5" customHeight="1" x14ac:dyDescent="0.25">
      <c r="A18" s="2"/>
      <c r="B18" s="155" t="s">
        <v>97</v>
      </c>
      <c r="C18" s="157">
        <f>C17/(F4*4)</f>
        <v>33.333333333333336</v>
      </c>
      <c r="D18" s="157">
        <f>D17/(F4*4)</f>
        <v>0.41666666666666669</v>
      </c>
      <c r="E18" s="158" cm="1">
        <f t="array" ref="E18">ROUNDDOWN(SUM((C18:D18)/2),0)</f>
        <v>16</v>
      </c>
      <c r="F18" s="258"/>
      <c r="G18" s="258"/>
      <c r="H18" s="258"/>
      <c r="I18" s="258"/>
    </row>
    <row r="19" spans="1:9" s="110" customFormat="1" ht="13.5" customHeight="1" x14ac:dyDescent="0.15">
      <c r="B19" s="260"/>
      <c r="C19" s="260"/>
      <c r="D19" s="260"/>
      <c r="E19" s="260"/>
      <c r="F19" s="260"/>
      <c r="G19" s="260"/>
      <c r="H19" s="260"/>
      <c r="I19" s="260"/>
    </row>
    <row r="20" spans="1:9" s="110" customFormat="1" ht="39.75" customHeight="1" x14ac:dyDescent="0.25">
      <c r="A20" s="2"/>
      <c r="B20" s="249" t="s">
        <v>52</v>
      </c>
      <c r="C20" s="230"/>
      <c r="D20" s="230"/>
      <c r="E20" s="230"/>
      <c r="F20" s="230"/>
      <c r="G20" s="230"/>
      <c r="H20" s="231"/>
      <c r="I20" s="7"/>
    </row>
    <row r="21" spans="1:9" s="110" customFormat="1" ht="24" customHeight="1" x14ac:dyDescent="0.25">
      <c r="A21" s="2"/>
      <c r="B21" s="234"/>
      <c r="C21" s="221"/>
      <c r="D21" s="221"/>
      <c r="E21" s="221"/>
      <c r="F21" s="221"/>
      <c r="G21" s="221"/>
      <c r="H21" s="221"/>
      <c r="I21" s="109"/>
    </row>
    <row r="22" spans="1:9" s="110" customFormat="1" ht="22.5" customHeight="1" x14ac:dyDescent="0.25">
      <c r="A22" s="2"/>
      <c r="B22" s="117" t="s">
        <v>102</v>
      </c>
      <c r="C22" s="10">
        <f>H7 + H9</f>
        <v>4</v>
      </c>
      <c r="D22" s="248" t="s">
        <v>55</v>
      </c>
      <c r="E22" s="248"/>
      <c r="F22" s="248"/>
      <c r="G22" s="248"/>
      <c r="H22" s="248"/>
      <c r="I22" s="248"/>
    </row>
    <row r="23" spans="1:9" s="110" customFormat="1" ht="22.5" customHeight="1" x14ac:dyDescent="0.25">
      <c r="A23" s="2"/>
      <c r="B23" s="162" t="s">
        <v>103</v>
      </c>
      <c r="C23" s="112">
        <f>E18+E16</f>
        <v>165</v>
      </c>
      <c r="D23" s="248"/>
      <c r="E23" s="248"/>
      <c r="F23" s="248"/>
      <c r="G23" s="248"/>
      <c r="H23" s="248"/>
      <c r="I23" s="248"/>
    </row>
    <row r="24" spans="1:9" s="110" customFormat="1" ht="22.5" customHeight="1" x14ac:dyDescent="0.25">
      <c r="A24" s="2"/>
      <c r="B24" s="10"/>
      <c r="C24" s="10"/>
      <c r="D24" s="248"/>
      <c r="E24" s="248"/>
      <c r="F24" s="248"/>
      <c r="G24" s="248"/>
      <c r="H24" s="248"/>
      <c r="I24" s="248"/>
    </row>
    <row r="25" spans="1:9" s="121" customFormat="1" ht="22.5" customHeight="1" x14ac:dyDescent="0.25">
      <c r="A25" s="129"/>
      <c r="B25" s="163" t="s">
        <v>104</v>
      </c>
      <c r="C25" s="160">
        <f>MIN(C22,C23)</f>
        <v>4</v>
      </c>
      <c r="D25" s="253" t="s">
        <v>106</v>
      </c>
      <c r="E25" s="254"/>
      <c r="F25" s="254"/>
      <c r="G25" s="254"/>
      <c r="H25" s="254"/>
      <c r="I25" s="161"/>
    </row>
  </sheetData>
  <mergeCells count="16">
    <mergeCell ref="B21:H21"/>
    <mergeCell ref="D25:H25"/>
    <mergeCell ref="G4:I4"/>
    <mergeCell ref="D22:I24"/>
    <mergeCell ref="C10:D11"/>
    <mergeCell ref="I5:I10"/>
    <mergeCell ref="E10:H11"/>
    <mergeCell ref="B13:I13"/>
    <mergeCell ref="F14:I18"/>
    <mergeCell ref="B19:I19"/>
    <mergeCell ref="B15:E15"/>
    <mergeCell ref="B2:H2"/>
    <mergeCell ref="B4:E4"/>
    <mergeCell ref="B12:H12"/>
    <mergeCell ref="B3:I3"/>
    <mergeCell ref="B20:H20"/>
  </mergeCells>
  <dataValidations count="1">
    <dataValidation type="list" allowBlank="1" showErrorMessage="1" sqref="F4" xr:uid="{95172D3E-D269-47F0-9F53-A5DB3456839F}">
      <formula1>"30.0,40.0"</formula1>
    </dataValidation>
  </dataValidations>
  <pageMargins left="0.7" right="0.7" top="0.75" bottom="0.75" header="0.3" footer="0.3"/>
  <pageSetup scale="67" orientation="landscape"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6"/>
  <sheetViews>
    <sheetView showGridLines="0" workbookViewId="0">
      <selection sqref="A1:E1"/>
    </sheetView>
  </sheetViews>
  <sheetFormatPr baseColWidth="10" defaultColWidth="12.6640625" defaultRowHeight="15" customHeight="1" x14ac:dyDescent="0.15"/>
  <cols>
    <col min="1" max="1" width="4.1640625" customWidth="1"/>
    <col min="2" max="2" width="37.6640625" customWidth="1"/>
    <col min="3" max="3" width="22.1640625" customWidth="1"/>
    <col min="4" max="4" width="23.5" customWidth="1"/>
    <col min="5" max="5" width="34.5" customWidth="1"/>
  </cols>
  <sheetData>
    <row r="1" spans="1:5" ht="63" customHeight="1" x14ac:dyDescent="0.15">
      <c r="A1" s="260"/>
      <c r="B1" s="221"/>
      <c r="C1" s="221"/>
      <c r="D1" s="221"/>
      <c r="E1" s="221"/>
    </row>
    <row r="2" spans="1:5" ht="39.75" customHeight="1" x14ac:dyDescent="0.25">
      <c r="A2" s="2"/>
      <c r="B2" s="249" t="s">
        <v>0</v>
      </c>
      <c r="C2" s="230"/>
      <c r="D2" s="230"/>
      <c r="E2" s="231"/>
    </row>
    <row r="3" spans="1:5" ht="30.75" customHeight="1" x14ac:dyDescent="0.25">
      <c r="A3" s="2"/>
      <c r="B3" s="245"/>
      <c r="C3" s="221"/>
      <c r="D3" s="221"/>
      <c r="E3" s="221"/>
    </row>
    <row r="4" spans="1:5" ht="22.5" customHeight="1" x14ac:dyDescent="0.25">
      <c r="A4" s="2"/>
      <c r="B4" s="9" t="s">
        <v>4</v>
      </c>
      <c r="C4" s="10" t="s">
        <v>6</v>
      </c>
      <c r="D4" s="12" t="s">
        <v>7</v>
      </c>
      <c r="E4" s="13" t="s">
        <v>8</v>
      </c>
    </row>
    <row r="5" spans="1:5" ht="24" customHeight="1" x14ac:dyDescent="0.25">
      <c r="A5" s="2"/>
      <c r="B5" s="262"/>
      <c r="C5" s="221"/>
      <c r="D5" s="221"/>
      <c r="E5" s="221"/>
    </row>
    <row r="6" spans="1:5" ht="18" customHeight="1" x14ac:dyDescent="0.2">
      <c r="A6" s="263"/>
      <c r="B6" s="17" t="s">
        <v>11</v>
      </c>
      <c r="C6" s="141">
        <v>16850</v>
      </c>
      <c r="D6" s="25">
        <v>15385</v>
      </c>
      <c r="E6" s="29">
        <f t="shared" ref="E6:E24" si="0">MAX(0,C6-D6)</f>
        <v>1465</v>
      </c>
    </row>
    <row r="7" spans="1:5" ht="18" customHeight="1" x14ac:dyDescent="0.2">
      <c r="A7" s="264"/>
      <c r="B7" s="33" t="s">
        <v>23</v>
      </c>
      <c r="C7" s="142">
        <v>17150</v>
      </c>
      <c r="D7" s="37">
        <v>15385</v>
      </c>
      <c r="E7" s="39">
        <f t="shared" si="0"/>
        <v>1765</v>
      </c>
    </row>
    <row r="8" spans="1:5" ht="18" customHeight="1" x14ac:dyDescent="0.2">
      <c r="A8" s="264"/>
      <c r="B8" s="45" t="s">
        <v>27</v>
      </c>
      <c r="C8" s="147">
        <v>5000</v>
      </c>
      <c r="D8" s="25">
        <v>15385</v>
      </c>
      <c r="E8" s="29">
        <f t="shared" si="0"/>
        <v>0</v>
      </c>
    </row>
    <row r="9" spans="1:5" ht="18" customHeight="1" x14ac:dyDescent="0.2">
      <c r="A9" s="264"/>
      <c r="B9" s="33" t="s">
        <v>30</v>
      </c>
      <c r="C9" s="148">
        <v>15385</v>
      </c>
      <c r="D9" s="37">
        <v>15385</v>
      </c>
      <c r="E9" s="39">
        <f t="shared" si="0"/>
        <v>0</v>
      </c>
    </row>
    <row r="10" spans="1:5" ht="18" customHeight="1" x14ac:dyDescent="0.2">
      <c r="A10" s="264"/>
      <c r="B10" s="45" t="s">
        <v>31</v>
      </c>
      <c r="C10" s="147">
        <v>15386</v>
      </c>
      <c r="D10" s="25">
        <v>15385</v>
      </c>
      <c r="E10" s="29">
        <f t="shared" si="0"/>
        <v>1</v>
      </c>
    </row>
    <row r="11" spans="1:5" ht="18" customHeight="1" x14ac:dyDescent="0.2">
      <c r="A11" s="264"/>
      <c r="B11" s="57"/>
      <c r="C11" s="142"/>
      <c r="D11" s="37">
        <v>15385</v>
      </c>
      <c r="E11" s="39">
        <f t="shared" si="0"/>
        <v>0</v>
      </c>
    </row>
    <row r="12" spans="1:5" ht="18" customHeight="1" x14ac:dyDescent="0.2">
      <c r="A12" s="264"/>
      <c r="B12" s="61"/>
      <c r="C12" s="143"/>
      <c r="D12" s="25">
        <v>15385</v>
      </c>
      <c r="E12" s="29">
        <f t="shared" si="0"/>
        <v>0</v>
      </c>
    </row>
    <row r="13" spans="1:5" ht="18" customHeight="1" x14ac:dyDescent="0.2">
      <c r="A13" s="264"/>
      <c r="B13" s="57"/>
      <c r="C13" s="142"/>
      <c r="D13" s="37">
        <v>15385</v>
      </c>
      <c r="E13" s="39">
        <f t="shared" si="0"/>
        <v>0</v>
      </c>
    </row>
    <row r="14" spans="1:5" ht="18" customHeight="1" x14ac:dyDescent="0.2">
      <c r="A14" s="264"/>
      <c r="B14" s="61"/>
      <c r="C14" s="143"/>
      <c r="D14" s="25">
        <v>15385</v>
      </c>
      <c r="E14" s="29">
        <f t="shared" si="0"/>
        <v>0</v>
      </c>
    </row>
    <row r="15" spans="1:5" ht="18" customHeight="1" x14ac:dyDescent="0.2">
      <c r="A15" s="264"/>
      <c r="B15" s="57"/>
      <c r="C15" s="142"/>
      <c r="D15" s="37">
        <v>15385</v>
      </c>
      <c r="E15" s="39">
        <f t="shared" si="0"/>
        <v>0</v>
      </c>
    </row>
    <row r="16" spans="1:5" ht="18" customHeight="1" x14ac:dyDescent="0.2">
      <c r="A16" s="264"/>
      <c r="B16" s="61"/>
      <c r="C16" s="143"/>
      <c r="D16" s="25">
        <v>15385</v>
      </c>
      <c r="E16" s="29">
        <f t="shared" si="0"/>
        <v>0</v>
      </c>
    </row>
    <row r="17" spans="1:5" ht="18" customHeight="1" x14ac:dyDescent="0.2">
      <c r="A17" s="264"/>
      <c r="B17" s="57"/>
      <c r="C17" s="142"/>
      <c r="D17" s="37">
        <v>15385</v>
      </c>
      <c r="E17" s="39">
        <f t="shared" si="0"/>
        <v>0</v>
      </c>
    </row>
    <row r="18" spans="1:5" ht="18" customHeight="1" x14ac:dyDescent="0.2">
      <c r="A18" s="264"/>
      <c r="B18" s="61"/>
      <c r="C18" s="143"/>
      <c r="D18" s="25">
        <v>15385</v>
      </c>
      <c r="E18" s="29">
        <f t="shared" si="0"/>
        <v>0</v>
      </c>
    </row>
    <row r="19" spans="1:5" ht="18" customHeight="1" x14ac:dyDescent="0.2">
      <c r="A19" s="264"/>
      <c r="B19" s="57"/>
      <c r="C19" s="142"/>
      <c r="D19" s="37">
        <v>15385</v>
      </c>
      <c r="E19" s="39">
        <f t="shared" si="0"/>
        <v>0</v>
      </c>
    </row>
    <row r="20" spans="1:5" ht="18" customHeight="1" x14ac:dyDescent="0.2">
      <c r="A20" s="264"/>
      <c r="B20" s="61"/>
      <c r="C20" s="143"/>
      <c r="D20" s="25">
        <v>15385</v>
      </c>
      <c r="E20" s="29">
        <f t="shared" si="0"/>
        <v>0</v>
      </c>
    </row>
    <row r="21" spans="1:5" ht="18" customHeight="1" x14ac:dyDescent="0.2">
      <c r="A21" s="264"/>
      <c r="B21" s="57"/>
      <c r="C21" s="142"/>
      <c r="D21" s="37">
        <v>15385</v>
      </c>
      <c r="E21" s="39">
        <f t="shared" si="0"/>
        <v>0</v>
      </c>
    </row>
    <row r="22" spans="1:5" ht="18" customHeight="1" x14ac:dyDescent="0.2">
      <c r="A22" s="264"/>
      <c r="B22" s="61"/>
      <c r="C22" s="143"/>
      <c r="D22" s="25">
        <v>15385</v>
      </c>
      <c r="E22" s="29">
        <f t="shared" si="0"/>
        <v>0</v>
      </c>
    </row>
    <row r="23" spans="1:5" ht="18" customHeight="1" x14ac:dyDescent="0.2">
      <c r="A23" s="264"/>
      <c r="B23" s="57"/>
      <c r="C23" s="142"/>
      <c r="D23" s="37">
        <v>15385</v>
      </c>
      <c r="E23" s="39">
        <f t="shared" si="0"/>
        <v>0</v>
      </c>
    </row>
    <row r="24" spans="1:5" ht="18" customHeight="1" x14ac:dyDescent="0.2">
      <c r="A24" s="264"/>
      <c r="B24" s="61"/>
      <c r="C24" s="149"/>
      <c r="D24" s="25">
        <v>15385</v>
      </c>
      <c r="E24" s="29">
        <f t="shared" si="0"/>
        <v>0</v>
      </c>
    </row>
    <row r="25" spans="1:5" ht="18" customHeight="1" x14ac:dyDescent="0.25">
      <c r="A25" s="265"/>
      <c r="B25" s="74" t="s">
        <v>45</v>
      </c>
      <c r="C25" s="76"/>
      <c r="D25" s="76"/>
      <c r="E25" s="76">
        <f>SUM(E6:E24)</f>
        <v>3231</v>
      </c>
    </row>
    <row r="26" spans="1:5" ht="13.5" customHeight="1" x14ac:dyDescent="0.15"/>
  </sheetData>
  <mergeCells count="5">
    <mergeCell ref="A1:E1"/>
    <mergeCell ref="B2:E2"/>
    <mergeCell ref="B3:E3"/>
    <mergeCell ref="B5:E5"/>
    <mergeCell ref="A6:A25"/>
  </mergeCells>
  <pageMargins left="0.7" right="0.7" top="0.75" bottom="0.75" header="0" footer="0"/>
  <pageSetup scale="9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5A9F5-44F1-475E-8F67-9ED2373E190D}">
  <dimension ref="A1:FC36"/>
  <sheetViews>
    <sheetView workbookViewId="0"/>
  </sheetViews>
  <sheetFormatPr baseColWidth="10" defaultColWidth="8.83203125" defaultRowHeight="14" x14ac:dyDescent="0.15"/>
  <cols>
    <col min="1" max="1" width="8.83203125" style="121"/>
    <col min="2" max="2" width="36.1640625" style="110" customWidth="1"/>
    <col min="3" max="3" width="19.5" style="110" customWidth="1"/>
    <col min="4" max="4" width="23.33203125" style="110" customWidth="1"/>
    <col min="5" max="5" width="20" style="110" customWidth="1"/>
    <col min="6" max="6" width="26.5" style="110" customWidth="1"/>
    <col min="7" max="7" width="20.33203125" style="110" customWidth="1"/>
    <col min="8" max="8" width="24.5" style="110" customWidth="1"/>
    <col min="9" max="9" width="27.33203125" style="110" customWidth="1"/>
    <col min="10" max="159" width="33.83203125" style="110" customWidth="1"/>
  </cols>
  <sheetData>
    <row r="1" spans="1:159" x14ac:dyDescent="0.15">
      <c r="B1" s="260"/>
      <c r="C1" s="260"/>
      <c r="D1" s="260"/>
    </row>
    <row r="2" spans="1:159" x14ac:dyDescent="0.15">
      <c r="B2" s="260"/>
      <c r="C2" s="260"/>
      <c r="D2" s="260"/>
    </row>
    <row r="3" spans="1:159" s="110" customFormat="1" ht="39.75" customHeight="1" x14ac:dyDescent="0.15">
      <c r="A3" s="121"/>
      <c r="B3" s="249" t="s">
        <v>117</v>
      </c>
      <c r="C3" s="249"/>
      <c r="D3" s="249"/>
      <c r="E3" s="249"/>
      <c r="F3" s="249"/>
      <c r="G3" s="249"/>
      <c r="H3" s="249"/>
      <c r="I3" s="249"/>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row>
    <row r="4" spans="1:159" s="110" customFormat="1" ht="30.75" customHeight="1" x14ac:dyDescent="0.15">
      <c r="A4" s="121"/>
      <c r="B4" s="130"/>
    </row>
    <row r="5" spans="1:159" s="110" customFormat="1" ht="22.5" customHeight="1" x14ac:dyDescent="0.15">
      <c r="A5" s="121"/>
      <c r="B5" s="9" t="s">
        <v>118</v>
      </c>
      <c r="C5" s="10" t="s">
        <v>120</v>
      </c>
      <c r="D5" s="118" t="s">
        <v>86</v>
      </c>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row>
    <row r="6" spans="1:159" s="110" customFormat="1" ht="24" customHeight="1" x14ac:dyDescent="0.15">
      <c r="A6" s="121"/>
      <c r="B6" s="131"/>
    </row>
    <row r="7" spans="1:159" s="110" customFormat="1" ht="18" customHeight="1" x14ac:dyDescent="0.2">
      <c r="A7" s="121"/>
      <c r="B7" s="17" t="s">
        <v>119</v>
      </c>
      <c r="C7" s="141">
        <v>158000</v>
      </c>
      <c r="D7" s="135">
        <f>IF(C7&gt;100000,100000,C7)</f>
        <v>100000</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row>
    <row r="8" spans="1:159" s="205" customFormat="1" ht="18" customHeight="1" x14ac:dyDescent="0.2">
      <c r="A8" s="121"/>
      <c r="B8" s="206" t="s">
        <v>121</v>
      </c>
      <c r="C8" s="207"/>
      <c r="D8" s="136">
        <f>IF(C8&gt;100000,100000,C8)</f>
        <v>0</v>
      </c>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row>
    <row r="9" spans="1:159" s="110" customFormat="1" ht="18" customHeight="1" x14ac:dyDescent="0.15">
      <c r="A9" s="121"/>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row>
    <row r="10" spans="1:159" s="110" customFormat="1" ht="39.75" customHeight="1" x14ac:dyDescent="0.15">
      <c r="A10" s="121"/>
      <c r="B10" s="266" t="s">
        <v>91</v>
      </c>
      <c r="C10" s="266"/>
      <c r="D10" s="266"/>
      <c r="E10" s="266"/>
      <c r="F10" s="266"/>
      <c r="G10" s="266"/>
      <c r="H10" s="266"/>
      <c r="I10" s="266"/>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row>
    <row r="11" spans="1:159" s="110" customFormat="1" ht="30.75" customHeight="1" x14ac:dyDescent="0.15">
      <c r="A11" s="121"/>
      <c r="B11" s="130"/>
    </row>
    <row r="12" spans="1:159" s="110" customFormat="1" ht="22.5" customHeight="1" x14ac:dyDescent="0.15">
      <c r="A12" s="121"/>
      <c r="B12" s="119" t="s">
        <v>87</v>
      </c>
      <c r="C12" s="117" t="s">
        <v>88</v>
      </c>
      <c r="D12" s="12" t="s">
        <v>123</v>
      </c>
      <c r="E12" s="208" t="s">
        <v>122</v>
      </c>
      <c r="F12" s="208" t="s">
        <v>124</v>
      </c>
      <c r="G12" s="208" t="s">
        <v>125</v>
      </c>
      <c r="H12" s="208" t="s">
        <v>126</v>
      </c>
      <c r="I12" s="208" t="s">
        <v>86</v>
      </c>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row>
    <row r="13" spans="1:159" s="110" customFormat="1" ht="24" customHeight="1" x14ac:dyDescent="0.15">
      <c r="A13" s="121"/>
      <c r="B13" s="131"/>
    </row>
    <row r="14" spans="1:159" s="110" customFormat="1" ht="18" customHeight="1" x14ac:dyDescent="0.2">
      <c r="A14" s="121"/>
      <c r="B14" s="116" t="s">
        <v>89</v>
      </c>
      <c r="C14" s="141">
        <v>1820000</v>
      </c>
      <c r="D14" s="209">
        <v>50000</v>
      </c>
      <c r="E14" s="209">
        <v>150000</v>
      </c>
      <c r="F14" s="209">
        <v>50000</v>
      </c>
      <c r="G14" s="135">
        <f>C14-D14-E14-F14</f>
        <v>1570000</v>
      </c>
      <c r="H14" s="135">
        <f>G14*0.9235</f>
        <v>1449895</v>
      </c>
      <c r="I14" s="135">
        <f>IF(H14&gt;100000,100000,H14)</f>
        <v>100000</v>
      </c>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row>
    <row r="15" spans="1:159" s="110" customFormat="1" ht="18" customHeight="1" x14ac:dyDescent="0.2">
      <c r="A15" s="121"/>
      <c r="B15" s="120" t="s">
        <v>90</v>
      </c>
      <c r="C15" s="142">
        <v>2700000</v>
      </c>
      <c r="D15" s="144"/>
      <c r="E15" s="144"/>
      <c r="F15" s="144"/>
      <c r="G15" s="136">
        <f t="shared" ref="G15:G33" si="0">C15-D15-E15-F15</f>
        <v>2700000</v>
      </c>
      <c r="H15" s="136">
        <f t="shared" ref="H15:H33" si="1">G15*0.9235</f>
        <v>2493450</v>
      </c>
      <c r="I15" s="136">
        <f t="shared" ref="I15:I33" si="2">IF(H15&gt;100000,100000,H15)</f>
        <v>100000</v>
      </c>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c r="EL15" s="136"/>
      <c r="EM15" s="136"/>
      <c r="EN15" s="136"/>
      <c r="EO15" s="136"/>
      <c r="EP15" s="136"/>
      <c r="EQ15" s="136"/>
      <c r="ER15" s="136"/>
      <c r="ES15" s="136"/>
      <c r="ET15" s="136"/>
      <c r="EU15" s="136"/>
      <c r="EV15" s="136"/>
      <c r="EW15" s="136"/>
      <c r="EX15" s="136"/>
      <c r="EY15" s="136"/>
      <c r="EZ15" s="136"/>
      <c r="FA15" s="136"/>
      <c r="FB15" s="136"/>
      <c r="FC15" s="136"/>
    </row>
    <row r="16" spans="1:159" s="110" customFormat="1" ht="18" customHeight="1" x14ac:dyDescent="0.2">
      <c r="A16" s="121"/>
      <c r="B16" s="61"/>
      <c r="C16" s="143"/>
      <c r="D16" s="143"/>
      <c r="E16" s="143"/>
      <c r="F16" s="143"/>
      <c r="G16" s="135">
        <f t="shared" si="0"/>
        <v>0</v>
      </c>
      <c r="H16" s="135">
        <f t="shared" si="1"/>
        <v>0</v>
      </c>
      <c r="I16" s="135">
        <f t="shared" si="2"/>
        <v>0</v>
      </c>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c r="EY16" s="135"/>
      <c r="EZ16" s="135"/>
      <c r="FA16" s="135"/>
      <c r="FB16" s="135"/>
      <c r="FC16" s="135"/>
    </row>
    <row r="17" spans="1:159" s="110" customFormat="1" ht="18" customHeight="1" x14ac:dyDescent="0.2">
      <c r="A17" s="121"/>
      <c r="B17" s="123"/>
      <c r="C17" s="144"/>
      <c r="D17" s="144"/>
      <c r="E17" s="144"/>
      <c r="F17" s="144"/>
      <c r="G17" s="136">
        <f t="shared" si="0"/>
        <v>0</v>
      </c>
      <c r="H17" s="136">
        <f t="shared" si="1"/>
        <v>0</v>
      </c>
      <c r="I17" s="136">
        <f t="shared" si="2"/>
        <v>0</v>
      </c>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136"/>
      <c r="DI17" s="136"/>
      <c r="DJ17" s="136"/>
      <c r="DK17" s="136"/>
      <c r="DL17" s="136"/>
      <c r="DM17" s="136"/>
      <c r="DN17" s="136"/>
      <c r="DO17" s="136"/>
      <c r="DP17" s="136"/>
      <c r="DQ17" s="136"/>
      <c r="DR17" s="136"/>
      <c r="DS17" s="136"/>
      <c r="DT17" s="136"/>
      <c r="DU17" s="136"/>
      <c r="DV17" s="136"/>
      <c r="DW17" s="136"/>
      <c r="DX17" s="136"/>
      <c r="DY17" s="136"/>
      <c r="DZ17" s="136"/>
      <c r="EA17" s="136"/>
      <c r="EB17" s="136"/>
      <c r="EC17" s="136"/>
      <c r="ED17" s="136"/>
      <c r="EE17" s="136"/>
      <c r="EF17" s="136"/>
      <c r="EG17" s="136"/>
      <c r="EH17" s="136"/>
      <c r="EI17" s="136"/>
      <c r="EJ17" s="136"/>
      <c r="EK17" s="136"/>
      <c r="EL17" s="136"/>
      <c r="EM17" s="136"/>
      <c r="EN17" s="136"/>
      <c r="EO17" s="136"/>
      <c r="EP17" s="136"/>
      <c r="EQ17" s="136"/>
      <c r="ER17" s="136"/>
      <c r="ES17" s="136"/>
      <c r="ET17" s="136"/>
      <c r="EU17" s="136"/>
      <c r="EV17" s="136"/>
      <c r="EW17" s="136"/>
      <c r="EX17" s="136"/>
      <c r="EY17" s="136"/>
      <c r="EZ17" s="136"/>
      <c r="FA17" s="136"/>
      <c r="FB17" s="136"/>
      <c r="FC17" s="136"/>
    </row>
    <row r="18" spans="1:159" s="110" customFormat="1" ht="18" customHeight="1" x14ac:dyDescent="0.2">
      <c r="A18" s="121"/>
      <c r="B18" s="61"/>
      <c r="C18" s="143"/>
      <c r="D18" s="143"/>
      <c r="E18" s="143"/>
      <c r="F18" s="143"/>
      <c r="G18" s="135">
        <f t="shared" si="0"/>
        <v>0</v>
      </c>
      <c r="H18" s="135">
        <f t="shared" si="1"/>
        <v>0</v>
      </c>
      <c r="I18" s="135">
        <f t="shared" si="2"/>
        <v>0</v>
      </c>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row>
    <row r="19" spans="1:159" s="110" customFormat="1" ht="18" customHeight="1" x14ac:dyDescent="0.2">
      <c r="A19" s="121"/>
      <c r="B19" s="123"/>
      <c r="C19" s="144"/>
      <c r="D19" s="144"/>
      <c r="E19" s="144"/>
      <c r="F19" s="144"/>
      <c r="G19" s="136">
        <f t="shared" si="0"/>
        <v>0</v>
      </c>
      <c r="H19" s="136">
        <f t="shared" si="1"/>
        <v>0</v>
      </c>
      <c r="I19" s="136">
        <f t="shared" si="2"/>
        <v>0</v>
      </c>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row>
    <row r="20" spans="1:159" s="110" customFormat="1" ht="18" customHeight="1" x14ac:dyDescent="0.2">
      <c r="A20" s="121"/>
      <c r="B20" s="61"/>
      <c r="C20" s="143"/>
      <c r="D20" s="143"/>
      <c r="E20" s="143"/>
      <c r="F20" s="143"/>
      <c r="G20" s="135">
        <f t="shared" si="0"/>
        <v>0</v>
      </c>
      <c r="H20" s="135">
        <f t="shared" si="1"/>
        <v>0</v>
      </c>
      <c r="I20" s="135">
        <f t="shared" si="2"/>
        <v>0</v>
      </c>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c r="EN20" s="135"/>
      <c r="EO20" s="135"/>
      <c r="EP20" s="135"/>
      <c r="EQ20" s="135"/>
      <c r="ER20" s="135"/>
      <c r="ES20" s="135"/>
      <c r="ET20" s="135"/>
      <c r="EU20" s="135"/>
      <c r="EV20" s="135"/>
      <c r="EW20" s="135"/>
      <c r="EX20" s="135"/>
      <c r="EY20" s="135"/>
      <c r="EZ20" s="135"/>
      <c r="FA20" s="135"/>
      <c r="FB20" s="135"/>
      <c r="FC20" s="135"/>
    </row>
    <row r="21" spans="1:159" s="121" customFormat="1" ht="18" customHeight="1" x14ac:dyDescent="0.2">
      <c r="B21" s="122"/>
      <c r="C21" s="144"/>
      <c r="D21" s="144"/>
      <c r="E21" s="144"/>
      <c r="F21" s="144"/>
      <c r="G21" s="136">
        <f t="shared" si="0"/>
        <v>0</v>
      </c>
      <c r="H21" s="136">
        <f t="shared" si="1"/>
        <v>0</v>
      </c>
      <c r="I21" s="136">
        <f t="shared" si="2"/>
        <v>0</v>
      </c>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row>
    <row r="22" spans="1:159" s="125" customFormat="1" ht="18" customHeight="1" x14ac:dyDescent="0.2">
      <c r="A22" s="121"/>
      <c r="B22" s="126"/>
      <c r="C22" s="145"/>
      <c r="D22" s="145"/>
      <c r="E22" s="145"/>
      <c r="F22" s="145"/>
      <c r="G22" s="135">
        <f t="shared" si="0"/>
        <v>0</v>
      </c>
      <c r="H22" s="135">
        <f t="shared" si="1"/>
        <v>0</v>
      </c>
      <c r="I22" s="135">
        <f t="shared" si="2"/>
        <v>0</v>
      </c>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137"/>
      <c r="DN22" s="137"/>
      <c r="DO22" s="137"/>
      <c r="DP22" s="137"/>
      <c r="DQ22" s="137"/>
      <c r="DR22" s="137"/>
      <c r="DS22" s="137"/>
      <c r="DT22" s="137"/>
      <c r="DU22" s="137"/>
      <c r="DV22" s="137"/>
      <c r="DW22" s="137"/>
      <c r="DX22" s="137"/>
      <c r="DY22" s="137"/>
      <c r="DZ22" s="137"/>
      <c r="EA22" s="137"/>
      <c r="EB22" s="137"/>
      <c r="EC22" s="137"/>
      <c r="ED22" s="137"/>
      <c r="EE22" s="137"/>
      <c r="EF22" s="137"/>
      <c r="EG22" s="137"/>
      <c r="EH22" s="137"/>
      <c r="EI22" s="137"/>
      <c r="EJ22" s="137"/>
      <c r="EK22" s="137"/>
      <c r="EL22" s="137"/>
      <c r="EM22" s="137"/>
      <c r="EN22" s="137"/>
      <c r="EO22" s="137"/>
      <c r="EP22" s="137"/>
      <c r="EQ22" s="137"/>
      <c r="ER22" s="137"/>
      <c r="ES22" s="137"/>
      <c r="ET22" s="137"/>
      <c r="EU22" s="137"/>
      <c r="EV22" s="137"/>
      <c r="EW22" s="137"/>
      <c r="EX22" s="137"/>
      <c r="EY22" s="137"/>
      <c r="EZ22" s="137"/>
      <c r="FA22" s="137"/>
      <c r="FB22" s="137"/>
      <c r="FC22" s="137"/>
    </row>
    <row r="23" spans="1:159" s="121" customFormat="1" ht="18" customHeight="1" x14ac:dyDescent="0.2">
      <c r="B23" s="122"/>
      <c r="C23" s="144"/>
      <c r="D23" s="144"/>
      <c r="E23" s="144"/>
      <c r="F23" s="144"/>
      <c r="G23" s="136">
        <f t="shared" si="0"/>
        <v>0</v>
      </c>
      <c r="H23" s="136">
        <f t="shared" si="1"/>
        <v>0</v>
      </c>
      <c r="I23" s="136">
        <f t="shared" si="2"/>
        <v>0</v>
      </c>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row>
    <row r="24" spans="1:159" s="125" customFormat="1" ht="18" customHeight="1" x14ac:dyDescent="0.2">
      <c r="A24" s="121"/>
      <c r="B24" s="126"/>
      <c r="C24" s="145"/>
      <c r="D24" s="145"/>
      <c r="E24" s="145"/>
      <c r="F24" s="145"/>
      <c r="G24" s="135">
        <f t="shared" si="0"/>
        <v>0</v>
      </c>
      <c r="H24" s="135">
        <f t="shared" si="1"/>
        <v>0</v>
      </c>
      <c r="I24" s="135">
        <f t="shared" si="2"/>
        <v>0</v>
      </c>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row>
    <row r="25" spans="1:159" s="121" customFormat="1" ht="18" customHeight="1" x14ac:dyDescent="0.2">
      <c r="B25" s="122"/>
      <c r="C25" s="144"/>
      <c r="D25" s="144"/>
      <c r="E25" s="144"/>
      <c r="F25" s="144"/>
      <c r="G25" s="136">
        <f t="shared" si="0"/>
        <v>0</v>
      </c>
      <c r="H25" s="136">
        <f t="shared" si="1"/>
        <v>0</v>
      </c>
      <c r="I25" s="136">
        <f t="shared" si="2"/>
        <v>0</v>
      </c>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136"/>
      <c r="DL25" s="136"/>
      <c r="DM25" s="136"/>
      <c r="DN25" s="136"/>
      <c r="DO25" s="136"/>
      <c r="DP25" s="136"/>
      <c r="DQ25" s="136"/>
      <c r="DR25" s="136"/>
      <c r="DS25" s="136"/>
      <c r="DT25" s="136"/>
      <c r="DU25" s="136"/>
      <c r="DV25" s="136"/>
      <c r="DW25" s="136"/>
      <c r="DX25" s="136"/>
      <c r="DY25" s="136"/>
      <c r="DZ25" s="136"/>
      <c r="EA25" s="136"/>
      <c r="EB25" s="136"/>
      <c r="EC25" s="136"/>
      <c r="ED25" s="136"/>
      <c r="EE25" s="136"/>
      <c r="EF25" s="136"/>
      <c r="EG25" s="136"/>
      <c r="EH25" s="136"/>
      <c r="EI25" s="136"/>
      <c r="EJ25" s="136"/>
      <c r="EK25" s="136"/>
      <c r="EL25" s="136"/>
      <c r="EM25" s="136"/>
      <c r="EN25" s="136"/>
      <c r="EO25" s="136"/>
      <c r="EP25" s="136"/>
      <c r="EQ25" s="136"/>
      <c r="ER25" s="136"/>
      <c r="ES25" s="136"/>
      <c r="ET25" s="136"/>
      <c r="EU25" s="136"/>
      <c r="EV25" s="136"/>
      <c r="EW25" s="136"/>
      <c r="EX25" s="136"/>
      <c r="EY25" s="136"/>
      <c r="EZ25" s="136"/>
      <c r="FA25" s="136"/>
      <c r="FB25" s="136"/>
      <c r="FC25" s="136"/>
    </row>
    <row r="26" spans="1:159" s="125" customFormat="1" ht="18" customHeight="1" x14ac:dyDescent="0.2">
      <c r="A26" s="121"/>
      <c r="B26" s="127"/>
      <c r="C26" s="145"/>
      <c r="D26" s="145"/>
      <c r="E26" s="145"/>
      <c r="F26" s="145"/>
      <c r="G26" s="135">
        <f t="shared" si="0"/>
        <v>0</v>
      </c>
      <c r="H26" s="135">
        <f t="shared" si="1"/>
        <v>0</v>
      </c>
      <c r="I26" s="135">
        <f t="shared" si="2"/>
        <v>0</v>
      </c>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7"/>
      <c r="DZ26" s="137"/>
      <c r="EA26" s="137"/>
      <c r="EB26" s="137"/>
      <c r="EC26" s="137"/>
      <c r="ED26" s="137"/>
      <c r="EE26" s="137"/>
      <c r="EF26" s="137"/>
      <c r="EG26" s="137"/>
      <c r="EH26" s="137"/>
      <c r="EI26" s="137"/>
      <c r="EJ26" s="137"/>
      <c r="EK26" s="137"/>
      <c r="EL26" s="137"/>
      <c r="EM26" s="137"/>
      <c r="EN26" s="137"/>
      <c r="EO26" s="137"/>
      <c r="EP26" s="137"/>
      <c r="EQ26" s="137"/>
      <c r="ER26" s="137"/>
      <c r="ES26" s="137"/>
      <c r="ET26" s="137"/>
      <c r="EU26" s="137"/>
      <c r="EV26" s="137"/>
      <c r="EW26" s="137"/>
      <c r="EX26" s="137"/>
      <c r="EY26" s="137"/>
      <c r="EZ26" s="137"/>
      <c r="FA26" s="137"/>
      <c r="FB26" s="137"/>
      <c r="FC26" s="137"/>
    </row>
    <row r="27" spans="1:159" s="121" customFormat="1" ht="18" customHeight="1" x14ac:dyDescent="0.2">
      <c r="B27" s="123"/>
      <c r="C27" s="144"/>
      <c r="D27" s="144"/>
      <c r="E27" s="144"/>
      <c r="F27" s="144"/>
      <c r="G27" s="136">
        <f t="shared" si="0"/>
        <v>0</v>
      </c>
      <c r="H27" s="136">
        <f t="shared" si="1"/>
        <v>0</v>
      </c>
      <c r="I27" s="136">
        <f t="shared" si="2"/>
        <v>0</v>
      </c>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c r="DF27" s="136"/>
      <c r="DG27" s="136"/>
      <c r="DH27" s="136"/>
      <c r="DI27" s="136"/>
      <c r="DJ27" s="136"/>
      <c r="DK27" s="136"/>
      <c r="DL27" s="136"/>
      <c r="DM27" s="136"/>
      <c r="DN27" s="136"/>
      <c r="DO27" s="136"/>
      <c r="DP27" s="136"/>
      <c r="DQ27" s="136"/>
      <c r="DR27" s="136"/>
      <c r="DS27" s="136"/>
      <c r="DT27" s="136"/>
      <c r="DU27" s="136"/>
      <c r="DV27" s="136"/>
      <c r="DW27" s="136"/>
      <c r="DX27" s="136"/>
      <c r="DY27" s="136"/>
      <c r="DZ27" s="136"/>
      <c r="EA27" s="136"/>
      <c r="EB27" s="136"/>
      <c r="EC27" s="136"/>
      <c r="ED27" s="136"/>
      <c r="EE27" s="136"/>
      <c r="EF27" s="136"/>
      <c r="EG27" s="136"/>
      <c r="EH27" s="136"/>
      <c r="EI27" s="136"/>
      <c r="EJ27" s="136"/>
      <c r="EK27" s="136"/>
      <c r="EL27" s="136"/>
      <c r="EM27" s="136"/>
      <c r="EN27" s="136"/>
      <c r="EO27" s="136"/>
      <c r="EP27" s="136"/>
      <c r="EQ27" s="136"/>
      <c r="ER27" s="136"/>
      <c r="ES27" s="136"/>
      <c r="ET27" s="136"/>
      <c r="EU27" s="136"/>
      <c r="EV27" s="136"/>
      <c r="EW27" s="136"/>
      <c r="EX27" s="136"/>
      <c r="EY27" s="136"/>
      <c r="EZ27" s="136"/>
      <c r="FA27" s="136"/>
      <c r="FB27" s="136"/>
      <c r="FC27" s="136"/>
    </row>
    <row r="28" spans="1:159" s="125" customFormat="1" ht="18" customHeight="1" x14ac:dyDescent="0.2">
      <c r="A28" s="121"/>
      <c r="B28" s="127"/>
      <c r="C28" s="145"/>
      <c r="D28" s="145"/>
      <c r="E28" s="145"/>
      <c r="F28" s="145"/>
      <c r="G28" s="135">
        <f t="shared" si="0"/>
        <v>0</v>
      </c>
      <c r="H28" s="135">
        <f t="shared" si="1"/>
        <v>0</v>
      </c>
      <c r="I28" s="135">
        <f t="shared" si="2"/>
        <v>0</v>
      </c>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7"/>
      <c r="DZ28" s="137"/>
      <c r="EA28" s="137"/>
      <c r="EB28" s="137"/>
      <c r="EC28" s="137"/>
      <c r="ED28" s="137"/>
      <c r="EE28" s="137"/>
      <c r="EF28" s="137"/>
      <c r="EG28" s="137"/>
      <c r="EH28" s="137"/>
      <c r="EI28" s="137"/>
      <c r="EJ28" s="137"/>
      <c r="EK28" s="137"/>
      <c r="EL28" s="137"/>
      <c r="EM28" s="137"/>
      <c r="EN28" s="137"/>
      <c r="EO28" s="137"/>
      <c r="EP28" s="137"/>
      <c r="EQ28" s="137"/>
      <c r="ER28" s="137"/>
      <c r="ES28" s="137"/>
      <c r="ET28" s="137"/>
      <c r="EU28" s="137"/>
      <c r="EV28" s="137"/>
      <c r="EW28" s="137"/>
      <c r="EX28" s="137"/>
      <c r="EY28" s="137"/>
      <c r="EZ28" s="137"/>
      <c r="FA28" s="137"/>
      <c r="FB28" s="137"/>
      <c r="FC28" s="137"/>
    </row>
    <row r="29" spans="1:159" s="121" customFormat="1" ht="18" customHeight="1" x14ac:dyDescent="0.2">
      <c r="B29" s="122"/>
      <c r="C29" s="144"/>
      <c r="D29" s="144"/>
      <c r="E29" s="144"/>
      <c r="F29" s="144"/>
      <c r="G29" s="136">
        <f t="shared" si="0"/>
        <v>0</v>
      </c>
      <c r="H29" s="136">
        <f t="shared" si="1"/>
        <v>0</v>
      </c>
      <c r="I29" s="136">
        <f t="shared" si="2"/>
        <v>0</v>
      </c>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row>
    <row r="30" spans="1:159" s="125" customFormat="1" ht="18" customHeight="1" x14ac:dyDescent="0.2">
      <c r="A30" s="121"/>
      <c r="B30" s="126"/>
      <c r="C30" s="145"/>
      <c r="D30" s="145"/>
      <c r="E30" s="145"/>
      <c r="F30" s="145"/>
      <c r="G30" s="135">
        <f t="shared" si="0"/>
        <v>0</v>
      </c>
      <c r="H30" s="135">
        <f t="shared" si="1"/>
        <v>0</v>
      </c>
      <c r="I30" s="135">
        <f t="shared" si="2"/>
        <v>0</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c r="DW30" s="137"/>
      <c r="DX30" s="137"/>
      <c r="DY30" s="137"/>
      <c r="DZ30" s="137"/>
      <c r="EA30" s="137"/>
      <c r="EB30" s="137"/>
      <c r="EC30" s="137"/>
      <c r="ED30" s="137"/>
      <c r="EE30" s="137"/>
      <c r="EF30" s="137"/>
      <c r="EG30" s="137"/>
      <c r="EH30" s="137"/>
      <c r="EI30" s="137"/>
      <c r="EJ30" s="137"/>
      <c r="EK30" s="137"/>
      <c r="EL30" s="137"/>
      <c r="EM30" s="137"/>
      <c r="EN30" s="137"/>
      <c r="EO30" s="137"/>
      <c r="EP30" s="137"/>
      <c r="EQ30" s="137"/>
      <c r="ER30" s="137"/>
      <c r="ES30" s="137"/>
      <c r="ET30" s="137"/>
      <c r="EU30" s="137"/>
      <c r="EV30" s="137"/>
      <c r="EW30" s="137"/>
      <c r="EX30" s="137"/>
      <c r="EY30" s="137"/>
      <c r="EZ30" s="137"/>
      <c r="FA30" s="137"/>
      <c r="FB30" s="137"/>
      <c r="FC30" s="137"/>
    </row>
    <row r="31" spans="1:159" s="121" customFormat="1" ht="18" customHeight="1" x14ac:dyDescent="0.2">
      <c r="B31" s="122"/>
      <c r="C31" s="144"/>
      <c r="D31" s="144"/>
      <c r="E31" s="144"/>
      <c r="F31" s="144"/>
      <c r="G31" s="136">
        <f t="shared" si="0"/>
        <v>0</v>
      </c>
      <c r="H31" s="136">
        <f t="shared" si="1"/>
        <v>0</v>
      </c>
      <c r="I31" s="136">
        <f t="shared" si="2"/>
        <v>0</v>
      </c>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c r="CD31" s="136"/>
      <c r="CE31" s="136"/>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c r="DC31" s="136"/>
      <c r="DD31" s="136"/>
      <c r="DE31" s="136"/>
      <c r="DF31" s="136"/>
      <c r="DG31" s="136"/>
      <c r="DH31" s="136"/>
      <c r="DI31" s="136"/>
      <c r="DJ31" s="136"/>
      <c r="DK31" s="136"/>
      <c r="DL31" s="136"/>
      <c r="DM31" s="136"/>
      <c r="DN31" s="136"/>
      <c r="DO31" s="136"/>
      <c r="DP31" s="136"/>
      <c r="DQ31" s="136"/>
      <c r="DR31" s="136"/>
      <c r="DS31" s="136"/>
      <c r="DT31" s="136"/>
      <c r="DU31" s="136"/>
      <c r="DV31" s="136"/>
      <c r="DW31" s="136"/>
      <c r="DX31" s="136"/>
      <c r="DY31" s="136"/>
      <c r="DZ31" s="136"/>
      <c r="EA31" s="136"/>
      <c r="EB31" s="136"/>
      <c r="EC31" s="136"/>
      <c r="ED31" s="136"/>
      <c r="EE31" s="136"/>
      <c r="EF31" s="136"/>
      <c r="EG31" s="136"/>
      <c r="EH31" s="136"/>
      <c r="EI31" s="136"/>
      <c r="EJ31" s="136"/>
      <c r="EK31" s="136"/>
      <c r="EL31" s="136"/>
      <c r="EM31" s="136"/>
      <c r="EN31" s="136"/>
      <c r="EO31" s="136"/>
      <c r="EP31" s="136"/>
      <c r="EQ31" s="136"/>
      <c r="ER31" s="136"/>
      <c r="ES31" s="136"/>
      <c r="ET31" s="136"/>
      <c r="EU31" s="136"/>
      <c r="EV31" s="136"/>
      <c r="EW31" s="136"/>
      <c r="EX31" s="136"/>
      <c r="EY31" s="136"/>
      <c r="EZ31" s="136"/>
      <c r="FA31" s="136"/>
      <c r="FB31" s="136"/>
      <c r="FC31" s="136"/>
    </row>
    <row r="32" spans="1:159" s="125" customFormat="1" ht="18" customHeight="1" x14ac:dyDescent="0.2">
      <c r="A32" s="121"/>
      <c r="B32" s="126"/>
      <c r="C32" s="145"/>
      <c r="D32" s="145"/>
      <c r="E32" s="145"/>
      <c r="F32" s="145"/>
      <c r="G32" s="135">
        <f t="shared" si="0"/>
        <v>0</v>
      </c>
      <c r="H32" s="135">
        <f t="shared" si="1"/>
        <v>0</v>
      </c>
      <c r="I32" s="135">
        <f t="shared" si="2"/>
        <v>0</v>
      </c>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7"/>
      <c r="EQ32" s="137"/>
      <c r="ER32" s="137"/>
      <c r="ES32" s="137"/>
      <c r="ET32" s="137"/>
      <c r="EU32" s="137"/>
      <c r="EV32" s="137"/>
      <c r="EW32" s="137"/>
      <c r="EX32" s="137"/>
      <c r="EY32" s="137"/>
      <c r="EZ32" s="137"/>
      <c r="FA32" s="137"/>
      <c r="FB32" s="137"/>
      <c r="FC32" s="137"/>
    </row>
    <row r="33" spans="1:159" s="121" customFormat="1" ht="18" customHeight="1" x14ac:dyDescent="0.2">
      <c r="B33" s="124" t="s">
        <v>92</v>
      </c>
      <c r="C33" s="146"/>
      <c r="D33" s="146"/>
      <c r="E33" s="146"/>
      <c r="F33" s="146"/>
      <c r="G33" s="136">
        <f t="shared" si="0"/>
        <v>0</v>
      </c>
      <c r="H33" s="136">
        <f t="shared" si="1"/>
        <v>0</v>
      </c>
      <c r="I33" s="136">
        <f t="shared" si="2"/>
        <v>0</v>
      </c>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c r="DQ33" s="136"/>
      <c r="DR33" s="136"/>
      <c r="DS33" s="136"/>
      <c r="DT33" s="136"/>
      <c r="DU33" s="136"/>
      <c r="DV33" s="136"/>
      <c r="DW33" s="136"/>
      <c r="DX33" s="136"/>
      <c r="DY33" s="136"/>
      <c r="DZ33" s="136"/>
      <c r="EA33" s="136"/>
      <c r="EB33" s="136"/>
      <c r="EC33" s="136"/>
      <c r="ED33" s="136"/>
      <c r="EE33" s="136"/>
      <c r="EF33" s="136"/>
      <c r="EG33" s="136"/>
      <c r="EH33" s="136"/>
      <c r="EI33" s="136"/>
      <c r="EJ33" s="136"/>
      <c r="EK33" s="136"/>
      <c r="EL33" s="136"/>
      <c r="EM33" s="136"/>
      <c r="EN33" s="136"/>
      <c r="EO33" s="136"/>
      <c r="EP33" s="136"/>
      <c r="EQ33" s="136"/>
      <c r="ER33" s="136"/>
      <c r="ES33" s="136"/>
      <c r="ET33" s="136"/>
      <c r="EU33" s="136"/>
      <c r="EV33" s="136"/>
      <c r="EW33" s="136"/>
      <c r="EX33" s="136"/>
      <c r="EY33" s="136"/>
      <c r="EZ33" s="136"/>
      <c r="FA33" s="136"/>
      <c r="FB33" s="136"/>
      <c r="FC33" s="136"/>
    </row>
    <row r="34" spans="1:159" s="128" customFormat="1" ht="18" customHeight="1" x14ac:dyDescent="0.2">
      <c r="A34" s="121"/>
      <c r="B34" s="128" t="s">
        <v>127</v>
      </c>
      <c r="C34" s="138">
        <f>SUM(C7,C14:C33)</f>
        <v>4678000</v>
      </c>
      <c r="D34" s="138">
        <f>SUM(D14:D33)</f>
        <v>50000</v>
      </c>
      <c r="E34" s="138">
        <f t="shared" ref="E34:H34" si="3">SUM(E14:E33)</f>
        <v>150000</v>
      </c>
      <c r="F34" s="138">
        <f t="shared" si="3"/>
        <v>50000</v>
      </c>
      <c r="G34" s="138">
        <f t="shared" si="3"/>
        <v>4270000</v>
      </c>
      <c r="H34" s="138">
        <f t="shared" si="3"/>
        <v>3943345</v>
      </c>
      <c r="I34" s="138">
        <f>SUM(I14:I33)</f>
        <v>200000</v>
      </c>
    </row>
    <row r="35" spans="1:159" s="210" customFormat="1" ht="18" customHeight="1" x14ac:dyDescent="0.2">
      <c r="A35" s="121"/>
      <c r="C35" s="211"/>
      <c r="D35" s="211"/>
      <c r="E35" s="211"/>
      <c r="F35" s="211"/>
      <c r="G35" s="211"/>
      <c r="H35" s="211"/>
      <c r="I35" s="211"/>
    </row>
    <row r="36" spans="1:159" ht="18" customHeight="1" x14ac:dyDescent="0.2">
      <c r="B36" s="170" t="s">
        <v>128</v>
      </c>
      <c r="C36" s="170"/>
      <c r="D36" s="212">
        <f>D7+D8+I34</f>
        <v>300000</v>
      </c>
    </row>
  </sheetData>
  <mergeCells count="3">
    <mergeCell ref="B1:D2"/>
    <mergeCell ref="B10:I10"/>
    <mergeCell ref="B3:I3"/>
  </mergeCells>
  <pageMargins left="0.7" right="0.7" top="0.75" bottom="0.75" header="0.3" footer="0.3"/>
  <pageSetup orientation="landscape"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BD26-79D4-4008-8946-A673F0E6B302}">
  <dimension ref="A1:I39"/>
  <sheetViews>
    <sheetView workbookViewId="0">
      <selection sqref="A1:A39"/>
    </sheetView>
  </sheetViews>
  <sheetFormatPr baseColWidth="10" defaultColWidth="8.83203125" defaultRowHeight="14" x14ac:dyDescent="0.15"/>
  <cols>
    <col min="2" max="2" width="27.83203125" customWidth="1"/>
    <col min="3" max="3" width="20.6640625" customWidth="1"/>
    <col min="4" max="4" width="19.6640625" customWidth="1"/>
    <col min="5" max="5" width="21.1640625" customWidth="1"/>
    <col min="6" max="6" width="24.6640625" style="167" customWidth="1"/>
    <col min="7" max="7" width="22.1640625" style="167" customWidth="1"/>
    <col min="8" max="8" width="24.5" customWidth="1"/>
    <col min="9" max="9" width="23.1640625" style="167" customWidth="1"/>
  </cols>
  <sheetData>
    <row r="1" spans="1:9" x14ac:dyDescent="0.15">
      <c r="A1" s="260"/>
    </row>
    <row r="2" spans="1:9" s="167" customFormat="1" ht="39.75" customHeight="1" x14ac:dyDescent="0.15">
      <c r="A2" s="260"/>
      <c r="B2" s="249" t="s">
        <v>114</v>
      </c>
      <c r="C2" s="249"/>
      <c r="D2" s="249"/>
      <c r="E2" s="249"/>
      <c r="F2" s="249"/>
      <c r="G2" s="249"/>
      <c r="H2" s="249"/>
      <c r="I2" s="171"/>
    </row>
    <row r="3" spans="1:9" s="167" customFormat="1" ht="30.75" customHeight="1" x14ac:dyDescent="0.15">
      <c r="A3" s="260"/>
      <c r="B3" s="245"/>
      <c r="C3" s="245"/>
      <c r="D3" s="245"/>
      <c r="E3" s="245"/>
      <c r="F3" s="245"/>
      <c r="G3" s="245"/>
      <c r="H3" s="245"/>
      <c r="I3" s="245"/>
    </row>
    <row r="4" spans="1:9" s="167" customFormat="1" ht="22.5" customHeight="1" x14ac:dyDescent="0.15">
      <c r="A4" s="260"/>
      <c r="B4" s="200" t="s">
        <v>4</v>
      </c>
      <c r="C4" s="201" t="s">
        <v>109</v>
      </c>
      <c r="D4" s="202" t="s">
        <v>111</v>
      </c>
      <c r="E4" s="203" t="s">
        <v>115</v>
      </c>
      <c r="F4" s="204" t="s">
        <v>108</v>
      </c>
      <c r="G4" s="204" t="s">
        <v>116</v>
      </c>
      <c r="H4" s="204" t="s">
        <v>112</v>
      </c>
      <c r="I4" s="204" t="s">
        <v>113</v>
      </c>
    </row>
    <row r="5" spans="1:9" s="167" customFormat="1" ht="24" customHeight="1" x14ac:dyDescent="0.2">
      <c r="A5" s="260"/>
      <c r="B5" s="267"/>
      <c r="C5" s="268"/>
      <c r="D5" s="268"/>
      <c r="E5" s="268"/>
      <c r="F5" s="172"/>
      <c r="G5" s="172"/>
      <c r="H5" s="172"/>
      <c r="I5" s="172"/>
    </row>
    <row r="6" spans="1:9" s="167" customFormat="1" ht="18" customHeight="1" x14ac:dyDescent="0.2">
      <c r="A6" s="260"/>
      <c r="B6" s="173" t="s">
        <v>11</v>
      </c>
      <c r="C6" s="174">
        <v>16850</v>
      </c>
      <c r="D6" s="175">
        <f>(C6*4)*(8/52)</f>
        <v>10369.23076923077</v>
      </c>
      <c r="E6" s="176">
        <f>D6*0.75</f>
        <v>7776.9230769230771</v>
      </c>
      <c r="F6" s="177">
        <v>5000</v>
      </c>
      <c r="G6" s="178">
        <f>IF(F6&lt;E6,(E6-F6),0)</f>
        <v>2776.9230769230771</v>
      </c>
      <c r="H6" s="179">
        <v>500</v>
      </c>
      <c r="I6" s="180">
        <f>IF((G6-H6)&lt;0,0,G6-H6)</f>
        <v>2276.9230769230771</v>
      </c>
    </row>
    <row r="7" spans="1:9" s="121" customFormat="1" ht="18" customHeight="1" x14ac:dyDescent="0.2">
      <c r="A7" s="260"/>
      <c r="B7" s="181" t="s">
        <v>23</v>
      </c>
      <c r="C7" s="182">
        <v>17150</v>
      </c>
      <c r="D7" s="183">
        <f>(C7*4)*(8/52)</f>
        <v>10553.846153846154</v>
      </c>
      <c r="E7" s="184">
        <f t="shared" ref="E7:E38" si="0">D7*0.75</f>
        <v>7915.3846153846152</v>
      </c>
      <c r="F7" s="182">
        <v>80000</v>
      </c>
      <c r="G7" s="185">
        <f t="shared" ref="G7:G38" si="1">IF(F7&lt;E7,(E7-F7),0)</f>
        <v>0</v>
      </c>
      <c r="H7" s="186"/>
      <c r="I7" s="187">
        <f t="shared" ref="I7:I38" si="2">IF((G7-H7)&lt;0,0,G7-H7)</f>
        <v>0</v>
      </c>
    </row>
    <row r="8" spans="1:9" s="167" customFormat="1" ht="18" customHeight="1" x14ac:dyDescent="0.2">
      <c r="A8" s="260"/>
      <c r="B8" s="188" t="s">
        <v>27</v>
      </c>
      <c r="C8" s="189">
        <v>5000</v>
      </c>
      <c r="D8" s="175">
        <f>(C8*4)*(8/52)</f>
        <v>3076.9230769230771</v>
      </c>
      <c r="E8" s="176">
        <f t="shared" si="0"/>
        <v>2307.6923076923076</v>
      </c>
      <c r="F8" s="190">
        <v>2000</v>
      </c>
      <c r="G8" s="178">
        <f t="shared" si="1"/>
        <v>307.69230769230762</v>
      </c>
      <c r="H8" s="191">
        <v>500</v>
      </c>
      <c r="I8" s="180">
        <f t="shared" si="2"/>
        <v>0</v>
      </c>
    </row>
    <row r="9" spans="1:9" s="121" customFormat="1" ht="18" customHeight="1" x14ac:dyDescent="0.2">
      <c r="A9" s="260"/>
      <c r="B9" s="181" t="s">
        <v>30</v>
      </c>
      <c r="C9" s="192"/>
      <c r="D9" s="183">
        <f t="shared" ref="D9:D38" si="3">(C9*4)*(8/52)</f>
        <v>0</v>
      </c>
      <c r="E9" s="184">
        <f t="shared" si="0"/>
        <v>0</v>
      </c>
      <c r="F9" s="182"/>
      <c r="G9" s="185">
        <f t="shared" si="1"/>
        <v>0</v>
      </c>
      <c r="H9" s="186"/>
      <c r="I9" s="187">
        <f t="shared" si="2"/>
        <v>0</v>
      </c>
    </row>
    <row r="10" spans="1:9" s="167" customFormat="1" ht="18" customHeight="1" x14ac:dyDescent="0.2">
      <c r="A10" s="260"/>
      <c r="B10" s="188" t="s">
        <v>31</v>
      </c>
      <c r="C10" s="189"/>
      <c r="D10" s="175">
        <f t="shared" si="3"/>
        <v>0</v>
      </c>
      <c r="E10" s="176">
        <f t="shared" si="0"/>
        <v>0</v>
      </c>
      <c r="F10" s="190"/>
      <c r="G10" s="178">
        <f t="shared" si="1"/>
        <v>0</v>
      </c>
      <c r="H10" s="191"/>
      <c r="I10" s="180">
        <f t="shared" si="2"/>
        <v>0</v>
      </c>
    </row>
    <row r="11" spans="1:9" s="121" customFormat="1" ht="18" customHeight="1" x14ac:dyDescent="0.2">
      <c r="A11" s="260"/>
      <c r="B11" s="193"/>
      <c r="C11" s="182"/>
      <c r="D11" s="183">
        <f t="shared" si="3"/>
        <v>0</v>
      </c>
      <c r="E11" s="184">
        <f t="shared" si="0"/>
        <v>0</v>
      </c>
      <c r="F11" s="182"/>
      <c r="G11" s="185">
        <f t="shared" si="1"/>
        <v>0</v>
      </c>
      <c r="H11" s="186"/>
      <c r="I11" s="187">
        <f t="shared" si="2"/>
        <v>0</v>
      </c>
    </row>
    <row r="12" spans="1:9" s="167" customFormat="1" ht="18" customHeight="1" x14ac:dyDescent="0.2">
      <c r="A12" s="260"/>
      <c r="B12" s="194"/>
      <c r="C12" s="190"/>
      <c r="D12" s="175">
        <f t="shared" si="3"/>
        <v>0</v>
      </c>
      <c r="E12" s="176">
        <f t="shared" si="0"/>
        <v>0</v>
      </c>
      <c r="F12" s="190"/>
      <c r="G12" s="178">
        <f t="shared" si="1"/>
        <v>0</v>
      </c>
      <c r="H12" s="191"/>
      <c r="I12" s="180">
        <f t="shared" si="2"/>
        <v>0</v>
      </c>
    </row>
    <row r="13" spans="1:9" s="121" customFormat="1" ht="18" customHeight="1" x14ac:dyDescent="0.2">
      <c r="A13" s="260"/>
      <c r="B13" s="193"/>
      <c r="C13" s="182"/>
      <c r="D13" s="183">
        <f t="shared" si="3"/>
        <v>0</v>
      </c>
      <c r="E13" s="184">
        <f t="shared" si="0"/>
        <v>0</v>
      </c>
      <c r="F13" s="182"/>
      <c r="G13" s="185">
        <f t="shared" si="1"/>
        <v>0</v>
      </c>
      <c r="H13" s="186"/>
      <c r="I13" s="187">
        <f t="shared" si="2"/>
        <v>0</v>
      </c>
    </row>
    <row r="14" spans="1:9" s="167" customFormat="1" ht="18" customHeight="1" x14ac:dyDescent="0.2">
      <c r="A14" s="260"/>
      <c r="B14" s="194"/>
      <c r="C14" s="190"/>
      <c r="D14" s="175">
        <f t="shared" si="3"/>
        <v>0</v>
      </c>
      <c r="E14" s="176">
        <f t="shared" si="0"/>
        <v>0</v>
      </c>
      <c r="F14" s="190"/>
      <c r="G14" s="178">
        <f t="shared" si="1"/>
        <v>0</v>
      </c>
      <c r="H14" s="191"/>
      <c r="I14" s="180">
        <f t="shared" si="2"/>
        <v>0</v>
      </c>
    </row>
    <row r="15" spans="1:9" s="121" customFormat="1" ht="18" customHeight="1" x14ac:dyDescent="0.2">
      <c r="A15" s="260"/>
      <c r="B15" s="193"/>
      <c r="C15" s="182"/>
      <c r="D15" s="183">
        <f t="shared" si="3"/>
        <v>0</v>
      </c>
      <c r="E15" s="184">
        <f t="shared" si="0"/>
        <v>0</v>
      </c>
      <c r="F15" s="182"/>
      <c r="G15" s="185">
        <f t="shared" si="1"/>
        <v>0</v>
      </c>
      <c r="H15" s="186"/>
      <c r="I15" s="187">
        <f t="shared" si="2"/>
        <v>0</v>
      </c>
    </row>
    <row r="16" spans="1:9" s="167" customFormat="1" ht="18" customHeight="1" x14ac:dyDescent="0.2">
      <c r="A16" s="260"/>
      <c r="B16" s="194"/>
      <c r="C16" s="190"/>
      <c r="D16" s="175">
        <f t="shared" si="3"/>
        <v>0</v>
      </c>
      <c r="E16" s="176">
        <f t="shared" si="0"/>
        <v>0</v>
      </c>
      <c r="F16" s="190"/>
      <c r="G16" s="178">
        <f t="shared" si="1"/>
        <v>0</v>
      </c>
      <c r="H16" s="191"/>
      <c r="I16" s="180">
        <f t="shared" si="2"/>
        <v>0</v>
      </c>
    </row>
    <row r="17" spans="1:9" s="121" customFormat="1" ht="18" customHeight="1" x14ac:dyDescent="0.2">
      <c r="A17" s="260"/>
      <c r="B17" s="193"/>
      <c r="C17" s="182"/>
      <c r="D17" s="183">
        <f t="shared" si="3"/>
        <v>0</v>
      </c>
      <c r="E17" s="184">
        <f t="shared" si="0"/>
        <v>0</v>
      </c>
      <c r="F17" s="182"/>
      <c r="G17" s="185">
        <f t="shared" si="1"/>
        <v>0</v>
      </c>
      <c r="H17" s="186"/>
      <c r="I17" s="187">
        <f t="shared" si="2"/>
        <v>0</v>
      </c>
    </row>
    <row r="18" spans="1:9" s="167" customFormat="1" ht="18" customHeight="1" x14ac:dyDescent="0.2">
      <c r="A18" s="260"/>
      <c r="B18" s="194"/>
      <c r="C18" s="190"/>
      <c r="D18" s="175">
        <f t="shared" si="3"/>
        <v>0</v>
      </c>
      <c r="E18" s="176">
        <f t="shared" si="0"/>
        <v>0</v>
      </c>
      <c r="F18" s="190"/>
      <c r="G18" s="178">
        <f t="shared" si="1"/>
        <v>0</v>
      </c>
      <c r="H18" s="191"/>
      <c r="I18" s="180">
        <f t="shared" si="2"/>
        <v>0</v>
      </c>
    </row>
    <row r="19" spans="1:9" s="121" customFormat="1" ht="18" customHeight="1" x14ac:dyDescent="0.2">
      <c r="A19" s="260"/>
      <c r="B19" s="193"/>
      <c r="C19" s="182"/>
      <c r="D19" s="183">
        <f t="shared" si="3"/>
        <v>0</v>
      </c>
      <c r="E19" s="184">
        <f t="shared" si="0"/>
        <v>0</v>
      </c>
      <c r="F19" s="182"/>
      <c r="G19" s="185">
        <f t="shared" si="1"/>
        <v>0</v>
      </c>
      <c r="H19" s="186"/>
      <c r="I19" s="187">
        <f t="shared" si="2"/>
        <v>0</v>
      </c>
    </row>
    <row r="20" spans="1:9" s="167" customFormat="1" ht="18" customHeight="1" x14ac:dyDescent="0.2">
      <c r="A20" s="260"/>
      <c r="B20" s="194"/>
      <c r="C20" s="190"/>
      <c r="D20" s="175">
        <f t="shared" si="3"/>
        <v>0</v>
      </c>
      <c r="E20" s="176">
        <f t="shared" si="0"/>
        <v>0</v>
      </c>
      <c r="F20" s="190"/>
      <c r="G20" s="178">
        <f t="shared" si="1"/>
        <v>0</v>
      </c>
      <c r="H20" s="191"/>
      <c r="I20" s="180">
        <f t="shared" si="2"/>
        <v>0</v>
      </c>
    </row>
    <row r="21" spans="1:9" s="121" customFormat="1" ht="18" customHeight="1" x14ac:dyDescent="0.2">
      <c r="A21" s="260"/>
      <c r="B21" s="193"/>
      <c r="C21" s="182"/>
      <c r="D21" s="183">
        <f t="shared" si="3"/>
        <v>0</v>
      </c>
      <c r="E21" s="184">
        <f t="shared" si="0"/>
        <v>0</v>
      </c>
      <c r="F21" s="182"/>
      <c r="G21" s="185">
        <f t="shared" si="1"/>
        <v>0</v>
      </c>
      <c r="H21" s="186"/>
      <c r="I21" s="187">
        <f t="shared" si="2"/>
        <v>0</v>
      </c>
    </row>
    <row r="22" spans="1:9" s="167" customFormat="1" ht="18" customHeight="1" x14ac:dyDescent="0.2">
      <c r="A22" s="260"/>
      <c r="B22" s="194"/>
      <c r="C22" s="190"/>
      <c r="D22" s="175">
        <f t="shared" si="3"/>
        <v>0</v>
      </c>
      <c r="E22" s="176">
        <f t="shared" si="0"/>
        <v>0</v>
      </c>
      <c r="F22" s="190"/>
      <c r="G22" s="178">
        <f t="shared" si="1"/>
        <v>0</v>
      </c>
      <c r="H22" s="191"/>
      <c r="I22" s="180">
        <f t="shared" si="2"/>
        <v>0</v>
      </c>
    </row>
    <row r="23" spans="1:9" s="121" customFormat="1" ht="18" customHeight="1" x14ac:dyDescent="0.2">
      <c r="A23" s="260"/>
      <c r="B23" s="193"/>
      <c r="C23" s="182"/>
      <c r="D23" s="183">
        <f t="shared" si="3"/>
        <v>0</v>
      </c>
      <c r="E23" s="184">
        <f t="shared" si="0"/>
        <v>0</v>
      </c>
      <c r="F23" s="182"/>
      <c r="G23" s="185">
        <f t="shared" si="1"/>
        <v>0</v>
      </c>
      <c r="H23" s="186"/>
      <c r="I23" s="187">
        <f t="shared" si="2"/>
        <v>0</v>
      </c>
    </row>
    <row r="24" spans="1:9" s="167" customFormat="1" ht="18" customHeight="1" x14ac:dyDescent="0.2">
      <c r="A24" s="260"/>
      <c r="B24" s="194"/>
      <c r="C24" s="190"/>
      <c r="D24" s="175">
        <f t="shared" si="3"/>
        <v>0</v>
      </c>
      <c r="E24" s="176">
        <f t="shared" si="0"/>
        <v>0</v>
      </c>
      <c r="F24" s="190"/>
      <c r="G24" s="178">
        <f t="shared" si="1"/>
        <v>0</v>
      </c>
      <c r="H24" s="191"/>
      <c r="I24" s="180">
        <f t="shared" si="2"/>
        <v>0</v>
      </c>
    </row>
    <row r="25" spans="1:9" s="121" customFormat="1" ht="18" customHeight="1" x14ac:dyDescent="0.2">
      <c r="A25" s="260"/>
      <c r="B25" s="193"/>
      <c r="C25" s="182"/>
      <c r="D25" s="183">
        <f t="shared" si="3"/>
        <v>0</v>
      </c>
      <c r="E25" s="184">
        <f t="shared" si="0"/>
        <v>0</v>
      </c>
      <c r="F25" s="182"/>
      <c r="G25" s="185">
        <f t="shared" si="1"/>
        <v>0</v>
      </c>
      <c r="H25" s="186"/>
      <c r="I25" s="187">
        <f t="shared" si="2"/>
        <v>0</v>
      </c>
    </row>
    <row r="26" spans="1:9" s="167" customFormat="1" ht="18" customHeight="1" x14ac:dyDescent="0.2">
      <c r="A26" s="260"/>
      <c r="B26" s="194"/>
      <c r="C26" s="190"/>
      <c r="D26" s="175">
        <f t="shared" si="3"/>
        <v>0</v>
      </c>
      <c r="E26" s="176">
        <f t="shared" si="0"/>
        <v>0</v>
      </c>
      <c r="F26" s="190"/>
      <c r="G26" s="178">
        <f t="shared" si="1"/>
        <v>0</v>
      </c>
      <c r="H26" s="191"/>
      <c r="I26" s="180">
        <f t="shared" si="2"/>
        <v>0</v>
      </c>
    </row>
    <row r="27" spans="1:9" s="121" customFormat="1" ht="18" customHeight="1" x14ac:dyDescent="0.2">
      <c r="A27" s="260"/>
      <c r="B27" s="193"/>
      <c r="C27" s="182"/>
      <c r="D27" s="183">
        <f t="shared" si="3"/>
        <v>0</v>
      </c>
      <c r="E27" s="184">
        <f t="shared" si="0"/>
        <v>0</v>
      </c>
      <c r="F27" s="182"/>
      <c r="G27" s="185">
        <f t="shared" si="1"/>
        <v>0</v>
      </c>
      <c r="H27" s="186"/>
      <c r="I27" s="187">
        <f t="shared" si="2"/>
        <v>0</v>
      </c>
    </row>
    <row r="28" spans="1:9" s="167" customFormat="1" ht="18" customHeight="1" x14ac:dyDescent="0.2">
      <c r="A28" s="260"/>
      <c r="B28" s="194"/>
      <c r="C28" s="190"/>
      <c r="D28" s="175">
        <f t="shared" si="3"/>
        <v>0</v>
      </c>
      <c r="E28" s="176">
        <f t="shared" si="0"/>
        <v>0</v>
      </c>
      <c r="F28" s="190"/>
      <c r="G28" s="178">
        <f t="shared" si="1"/>
        <v>0</v>
      </c>
      <c r="H28" s="191"/>
      <c r="I28" s="180">
        <f t="shared" si="2"/>
        <v>0</v>
      </c>
    </row>
    <row r="29" spans="1:9" s="121" customFormat="1" ht="18" customHeight="1" x14ac:dyDescent="0.2">
      <c r="A29" s="260"/>
      <c r="B29" s="193"/>
      <c r="C29" s="182"/>
      <c r="D29" s="183">
        <f t="shared" si="3"/>
        <v>0</v>
      </c>
      <c r="E29" s="184">
        <f t="shared" si="0"/>
        <v>0</v>
      </c>
      <c r="F29" s="182"/>
      <c r="G29" s="185">
        <f t="shared" si="1"/>
        <v>0</v>
      </c>
      <c r="H29" s="186"/>
      <c r="I29" s="187">
        <f t="shared" si="2"/>
        <v>0</v>
      </c>
    </row>
    <row r="30" spans="1:9" s="167" customFormat="1" ht="18" customHeight="1" x14ac:dyDescent="0.2">
      <c r="A30" s="260"/>
      <c r="B30" s="194"/>
      <c r="C30" s="190"/>
      <c r="D30" s="175">
        <f t="shared" si="3"/>
        <v>0</v>
      </c>
      <c r="E30" s="176">
        <f t="shared" si="0"/>
        <v>0</v>
      </c>
      <c r="F30" s="190"/>
      <c r="G30" s="178">
        <f t="shared" si="1"/>
        <v>0</v>
      </c>
      <c r="H30" s="191"/>
      <c r="I30" s="180">
        <f t="shared" si="2"/>
        <v>0</v>
      </c>
    </row>
    <row r="31" spans="1:9" s="121" customFormat="1" ht="18" customHeight="1" x14ac:dyDescent="0.2">
      <c r="A31" s="260"/>
      <c r="B31" s="193"/>
      <c r="C31" s="182"/>
      <c r="D31" s="183">
        <f t="shared" si="3"/>
        <v>0</v>
      </c>
      <c r="E31" s="184">
        <f t="shared" si="0"/>
        <v>0</v>
      </c>
      <c r="F31" s="182"/>
      <c r="G31" s="185">
        <f t="shared" si="1"/>
        <v>0</v>
      </c>
      <c r="H31" s="186"/>
      <c r="I31" s="187">
        <f t="shared" si="2"/>
        <v>0</v>
      </c>
    </row>
    <row r="32" spans="1:9" s="167" customFormat="1" ht="18" customHeight="1" x14ac:dyDescent="0.2">
      <c r="A32" s="260"/>
      <c r="B32" s="194"/>
      <c r="C32" s="190"/>
      <c r="D32" s="175">
        <f t="shared" si="3"/>
        <v>0</v>
      </c>
      <c r="E32" s="176">
        <f t="shared" si="0"/>
        <v>0</v>
      </c>
      <c r="F32" s="190"/>
      <c r="G32" s="178">
        <f t="shared" si="1"/>
        <v>0</v>
      </c>
      <c r="H32" s="191"/>
      <c r="I32" s="180">
        <f t="shared" si="2"/>
        <v>0</v>
      </c>
    </row>
    <row r="33" spans="1:9" s="121" customFormat="1" ht="18" customHeight="1" x14ac:dyDescent="0.2">
      <c r="A33" s="260"/>
      <c r="B33" s="193"/>
      <c r="C33" s="182"/>
      <c r="D33" s="183">
        <f t="shared" si="3"/>
        <v>0</v>
      </c>
      <c r="E33" s="184">
        <f t="shared" si="0"/>
        <v>0</v>
      </c>
      <c r="F33" s="182"/>
      <c r="G33" s="185">
        <f t="shared" si="1"/>
        <v>0</v>
      </c>
      <c r="H33" s="186"/>
      <c r="I33" s="187">
        <f t="shared" si="2"/>
        <v>0</v>
      </c>
    </row>
    <row r="34" spans="1:9" s="167" customFormat="1" ht="18" customHeight="1" x14ac:dyDescent="0.2">
      <c r="A34" s="260"/>
      <c r="B34" s="194"/>
      <c r="C34" s="190"/>
      <c r="D34" s="175">
        <f t="shared" si="3"/>
        <v>0</v>
      </c>
      <c r="E34" s="176">
        <f t="shared" si="0"/>
        <v>0</v>
      </c>
      <c r="F34" s="190"/>
      <c r="G34" s="178">
        <f t="shared" si="1"/>
        <v>0</v>
      </c>
      <c r="H34" s="191"/>
      <c r="I34" s="180">
        <f t="shared" si="2"/>
        <v>0</v>
      </c>
    </row>
    <row r="35" spans="1:9" s="121" customFormat="1" ht="18" customHeight="1" x14ac:dyDescent="0.2">
      <c r="A35" s="260"/>
      <c r="B35" s="193"/>
      <c r="C35" s="182"/>
      <c r="D35" s="183">
        <f t="shared" si="3"/>
        <v>0</v>
      </c>
      <c r="E35" s="184">
        <f t="shared" si="0"/>
        <v>0</v>
      </c>
      <c r="F35" s="182"/>
      <c r="G35" s="185">
        <f t="shared" si="1"/>
        <v>0</v>
      </c>
      <c r="H35" s="186"/>
      <c r="I35" s="187">
        <f t="shared" si="2"/>
        <v>0</v>
      </c>
    </row>
    <row r="36" spans="1:9" s="167" customFormat="1" ht="18" customHeight="1" x14ac:dyDescent="0.2">
      <c r="A36" s="260"/>
      <c r="B36" s="194"/>
      <c r="C36" s="190"/>
      <c r="D36" s="175">
        <f t="shared" si="3"/>
        <v>0</v>
      </c>
      <c r="E36" s="176">
        <f t="shared" si="0"/>
        <v>0</v>
      </c>
      <c r="F36" s="190"/>
      <c r="G36" s="178">
        <f t="shared" si="1"/>
        <v>0</v>
      </c>
      <c r="H36" s="191"/>
      <c r="I36" s="180">
        <f t="shared" si="2"/>
        <v>0</v>
      </c>
    </row>
    <row r="37" spans="1:9" s="121" customFormat="1" ht="18" customHeight="1" x14ac:dyDescent="0.2">
      <c r="A37" s="260"/>
      <c r="B37" s="193"/>
      <c r="C37" s="182"/>
      <c r="D37" s="183">
        <f t="shared" si="3"/>
        <v>0</v>
      </c>
      <c r="E37" s="184">
        <f t="shared" si="0"/>
        <v>0</v>
      </c>
      <c r="F37" s="182"/>
      <c r="G37" s="185">
        <f t="shared" si="1"/>
        <v>0</v>
      </c>
      <c r="H37" s="186"/>
      <c r="I37" s="187">
        <f t="shared" si="2"/>
        <v>0</v>
      </c>
    </row>
    <row r="38" spans="1:9" s="167" customFormat="1" ht="18" customHeight="1" x14ac:dyDescent="0.2">
      <c r="A38" s="260"/>
      <c r="B38" s="194"/>
      <c r="C38" s="195"/>
      <c r="D38" s="175">
        <f t="shared" si="3"/>
        <v>0</v>
      </c>
      <c r="E38" s="176">
        <f t="shared" si="0"/>
        <v>0</v>
      </c>
      <c r="F38" s="195"/>
      <c r="G38" s="178">
        <f t="shared" si="1"/>
        <v>0</v>
      </c>
      <c r="H38" s="196"/>
      <c r="I38" s="180">
        <f t="shared" si="2"/>
        <v>0</v>
      </c>
    </row>
    <row r="39" spans="1:9" s="170" customFormat="1" ht="17.5" customHeight="1" x14ac:dyDescent="0.2">
      <c r="A39" s="260"/>
      <c r="B39" s="197" t="s">
        <v>110</v>
      </c>
      <c r="C39" s="198"/>
      <c r="D39" s="198"/>
      <c r="E39" s="198"/>
      <c r="F39" s="198"/>
      <c r="G39" s="199">
        <f>SUM(G6:G38)</f>
        <v>3084.6153846153848</v>
      </c>
      <c r="H39" s="199">
        <f t="shared" ref="H39:I39" si="4">SUM(H6:H38)</f>
        <v>1000</v>
      </c>
      <c r="I39" s="199">
        <f t="shared" si="4"/>
        <v>2276.9230769230771</v>
      </c>
    </row>
  </sheetData>
  <mergeCells count="4">
    <mergeCell ref="B5:E5"/>
    <mergeCell ref="A1:A39"/>
    <mergeCell ref="B2:H2"/>
    <mergeCell ref="B3:I3"/>
  </mergeCells>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PPP Loan Forgiveness Calculator</vt:lpstr>
      <vt:lpstr>FTE Calculation Worksheet</vt:lpstr>
      <vt:lpstr>Original FTE</vt:lpstr>
      <vt:lpstr>Excess Compensation</vt:lpstr>
      <vt:lpstr>SE Income</vt:lpstr>
      <vt:lpstr>Compensation Reduction</vt:lpstr>
      <vt:lpstr>'Compensation Reduction'!Print_Area</vt:lpstr>
      <vt:lpstr>'Excess Compensation'!Print_Area</vt:lpstr>
      <vt:lpstr>'FTE Calculation Worksheet'!Print_Area</vt:lpstr>
      <vt:lpstr>'Original FTE'!Print_Area</vt:lpstr>
      <vt:lpstr>'PPP Loan Forgiveness Calculator'!Print_Area</vt:lpstr>
      <vt:lpstr>'SE Income'!Print_Area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Leah Reid</dc:creator>
  <cp:lastModifiedBy>Ben Gabriel</cp:lastModifiedBy>
  <cp:lastPrinted>2020-04-27T18:06:06Z</cp:lastPrinted>
  <dcterms:created xsi:type="dcterms:W3CDTF">2018-04-17T13:18:10Z</dcterms:created>
  <dcterms:modified xsi:type="dcterms:W3CDTF">2020-05-08T00:13:15Z</dcterms:modified>
</cp:coreProperties>
</file>